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Lisa\Documents\PHIUS\Certification Documents\MF Standard\v2.2\"/>
    </mc:Choice>
  </mc:AlternateContent>
  <xr:revisionPtr revIDLastSave="0" documentId="13_ncr:1_{D45009AB-5961-4309-9A18-97E63085F53C}" xr6:coauthVersionLast="36" xr6:coauthVersionMax="36" xr10:uidLastSave="{00000000-0000-0000-0000-000000000000}"/>
  <bookViews>
    <workbookView xWindow="0" yWindow="0" windowWidth="23040" windowHeight="7908" tabRatio="844" xr2:uid="{00000000-000D-0000-FFFF-FFFF00000000}"/>
  </bookViews>
  <sheets>
    <sheet name="Cover Sheet" sheetId="1" r:id="rId1"/>
    <sheet name="Building Envelope" sheetId="2" r:id="rId2"/>
    <sheet name="Compartmentalization" sheetId="25" r:id="rId3"/>
    <sheet name="Ventilation" sheetId="3" r:id="rId4"/>
    <sheet name="Heat + Cool" sheetId="12" r:id="rId5"/>
    <sheet name="Hot Water" sheetId="7" r:id="rId6"/>
    <sheet name="Lighting &amp; Electric Loads" sheetId="23" r:id="rId7"/>
    <sheet name="IAQ" sheetId="19" r:id="rId8"/>
  </sheets>
  <definedNames>
    <definedName name="_xlnm.Print_Area" localSheetId="7">IAQ!$A$1:$AR$71</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M37" i="2" l="1"/>
  <c r="M38" i="2" l="1"/>
  <c r="AB48" i="3" l="1"/>
  <c r="Z48" i="3"/>
  <c r="AB47" i="3"/>
  <c r="AD38" i="3"/>
  <c r="AD39" i="3"/>
  <c r="AD40" i="3"/>
  <c r="AD41" i="3"/>
  <c r="AD42" i="3"/>
  <c r="AD43" i="3"/>
  <c r="AD44" i="3"/>
  <c r="AD37" i="3"/>
  <c r="AD29" i="3"/>
  <c r="AD30" i="3"/>
  <c r="AD31" i="3"/>
  <c r="AD32" i="3"/>
  <c r="AD33" i="3"/>
  <c r="AD34" i="3"/>
  <c r="AD35" i="3"/>
  <c r="AD28" i="3"/>
  <c r="AB38" i="3"/>
  <c r="AB39" i="3"/>
  <c r="AB40" i="3"/>
  <c r="AB41" i="3"/>
  <c r="AB42" i="3"/>
  <c r="AB43" i="3"/>
  <c r="AB44" i="3"/>
  <c r="AB37" i="3"/>
  <c r="AB29" i="3"/>
  <c r="AB30" i="3"/>
  <c r="AB31" i="3"/>
  <c r="AB32" i="3"/>
  <c r="AB33" i="3"/>
  <c r="AB34" i="3"/>
  <c r="AB35" i="3"/>
  <c r="AA66" i="19"/>
  <c r="AA65" i="19"/>
  <c r="I65" i="19"/>
  <c r="I66" i="19"/>
  <c r="Q67" i="19"/>
  <c r="AJ67" i="19"/>
  <c r="AL11" i="19"/>
  <c r="AI11" i="19"/>
  <c r="Z11" i="19"/>
  <c r="I11" i="19"/>
  <c r="B20" i="25"/>
  <c r="D20" i="25"/>
  <c r="F20" i="25"/>
  <c r="H20" i="25"/>
  <c r="L20" i="25"/>
  <c r="N20" i="25"/>
  <c r="I24" i="25"/>
  <c r="AB46" i="3" l="1"/>
  <c r="Y50" i="3"/>
  <c r="Y45" i="3"/>
  <c r="X45" i="3"/>
  <c r="Y36" i="3"/>
  <c r="X36" i="3"/>
  <c r="Z26" i="3"/>
  <c r="AB26" i="3"/>
  <c r="AB25" i="3"/>
  <c r="AB24" i="3"/>
  <c r="AA38" i="3"/>
  <c r="AA39" i="3"/>
  <c r="AA40" i="3"/>
  <c r="AA41" i="3"/>
  <c r="AA42" i="3"/>
  <c r="AA43" i="3"/>
  <c r="AA44" i="3"/>
  <c r="AA37" i="3"/>
  <c r="AA29" i="3"/>
  <c r="AA30" i="3"/>
  <c r="AA31" i="3"/>
  <c r="AA32" i="3"/>
  <c r="AA33" i="3"/>
  <c r="AA34" i="3"/>
  <c r="AA35" i="3"/>
  <c r="AA28" i="3"/>
  <c r="AB28" i="3" s="1"/>
  <c r="Z44" i="3"/>
  <c r="Z38" i="3"/>
  <c r="Z39" i="3"/>
  <c r="Z40" i="3"/>
  <c r="Z41" i="3"/>
  <c r="Z42" i="3"/>
  <c r="Z43" i="3"/>
  <c r="Z37" i="3"/>
  <c r="Z29" i="3"/>
  <c r="Z30" i="3"/>
  <c r="Z31" i="3"/>
  <c r="Z32" i="3"/>
  <c r="Z33" i="3"/>
  <c r="Z34" i="3"/>
  <c r="Z35" i="3"/>
  <c r="Z28" i="3"/>
  <c r="K24" i="25"/>
  <c r="X28" i="12"/>
  <c r="X29" i="12"/>
  <c r="X30" i="12"/>
  <c r="X31" i="12"/>
  <c r="X32" i="12"/>
  <c r="X33" i="12"/>
  <c r="X34" i="12"/>
  <c r="X27" i="12"/>
  <c r="O32" i="25"/>
  <c r="M32" i="25"/>
  <c r="K32" i="25"/>
  <c r="I32" i="25"/>
  <c r="G32" i="25"/>
  <c r="E32" i="25"/>
  <c r="C32" i="25"/>
  <c r="C17" i="25"/>
  <c r="G10" i="25"/>
  <c r="N10" i="25" s="1"/>
  <c r="B34" i="25" s="1"/>
  <c r="K11" i="1"/>
  <c r="M46" i="2"/>
  <c r="M44" i="2"/>
  <c r="M42" i="2"/>
  <c r="M30" i="2"/>
  <c r="M32" i="2" s="1"/>
  <c r="M29" i="2"/>
  <c r="M28" i="2"/>
  <c r="M25" i="2"/>
  <c r="M26" i="2"/>
  <c r="M31" i="2" l="1"/>
  <c r="M41" i="2"/>
  <c r="M47" i="2" s="1"/>
  <c r="N47" i="2" s="1"/>
  <c r="M45" i="2"/>
  <c r="M48" i="2" s="1"/>
  <c r="K9" i="1"/>
  <c r="O24" i="25" l="1"/>
  <c r="M24" i="25"/>
  <c r="E24" i="25"/>
  <c r="G24" i="25"/>
  <c r="N24" i="25"/>
  <c r="N23" i="25"/>
  <c r="L24" i="25"/>
  <c r="L23" i="25"/>
  <c r="H24" i="25"/>
  <c r="H23" i="25"/>
  <c r="F24" i="25"/>
  <c r="F23" i="25"/>
  <c r="D24" i="25"/>
  <c r="D23" i="25"/>
  <c r="E17" i="25"/>
  <c r="G17" i="25"/>
  <c r="I17" i="25"/>
  <c r="K17" i="25"/>
  <c r="M17" i="25"/>
  <c r="O17" i="25"/>
  <c r="I39" i="23" l="1"/>
  <c r="I40" i="23" s="1"/>
  <c r="I38" i="23"/>
  <c r="I37" i="23"/>
  <c r="I23" i="23"/>
  <c r="I24" i="23" s="1"/>
  <c r="I13" i="23"/>
  <c r="I14" i="23" s="1"/>
  <c r="AD27" i="12"/>
  <c r="AG44" i="3"/>
  <c r="AI44" i="3" s="1"/>
  <c r="AG43" i="3"/>
  <c r="AI43" i="3" s="1"/>
  <c r="AG42" i="3"/>
  <c r="AI42" i="3" s="1"/>
  <c r="AG41" i="3"/>
  <c r="AI41" i="3" s="1"/>
  <c r="AG40" i="3"/>
  <c r="AI40" i="3" s="1"/>
  <c r="AG39" i="3"/>
  <c r="AI39" i="3" s="1"/>
  <c r="AG38" i="3"/>
  <c r="AI38" i="3" s="1"/>
  <c r="AG37" i="3"/>
  <c r="AI37" i="3" s="1"/>
  <c r="AG35" i="3"/>
  <c r="AI35" i="3" s="1"/>
  <c r="AG34" i="3"/>
  <c r="AI34" i="3" s="1"/>
  <c r="AG33" i="3"/>
  <c r="AI33" i="3" s="1"/>
  <c r="AG32" i="3"/>
  <c r="AI32" i="3" s="1"/>
  <c r="AG31" i="3"/>
  <c r="AI31" i="3" s="1"/>
  <c r="AG30" i="3"/>
  <c r="AI30" i="3" s="1"/>
  <c r="AG29" i="3"/>
  <c r="AI29" i="3" s="1"/>
  <c r="AG28" i="3"/>
  <c r="AI28" i="3" s="1"/>
  <c r="AH34" i="12"/>
  <c r="AH33" i="12"/>
  <c r="AH32" i="12"/>
  <c r="AH31" i="12"/>
  <c r="AH30" i="12"/>
  <c r="AH29" i="12"/>
  <c r="AH28" i="12"/>
  <c r="AA34" i="12"/>
  <c r="AN34" i="12"/>
  <c r="AP34" i="12" s="1"/>
  <c r="AQ34" i="12" s="1"/>
  <c r="AA33" i="12"/>
  <c r="AN33" i="12"/>
  <c r="AP33" i="12" s="1"/>
  <c r="AA32" i="12"/>
  <c r="AN32" i="12"/>
  <c r="AP32" i="12" s="1"/>
  <c r="AQ32" i="12" s="1"/>
  <c r="AA31" i="12"/>
  <c r="AN31" i="12"/>
  <c r="AP31" i="12" s="1"/>
  <c r="AA30" i="12"/>
  <c r="AN30" i="12"/>
  <c r="AP30" i="12" s="1"/>
  <c r="AQ30" i="12" s="1"/>
  <c r="AA29" i="12"/>
  <c r="AN29" i="12"/>
  <c r="AP29" i="12" s="1"/>
  <c r="AA28" i="12"/>
  <c r="AN28" i="12"/>
  <c r="AP28" i="12" s="1"/>
  <c r="AQ28" i="12" s="1"/>
  <c r="AD32" i="12" l="1"/>
  <c r="AD28" i="12"/>
  <c r="AQ29" i="12"/>
  <c r="AD29" i="12" s="1"/>
  <c r="AQ31" i="12"/>
  <c r="AD31" i="12" s="1"/>
  <c r="AQ33" i="12"/>
  <c r="AD33" i="12" s="1"/>
  <c r="AD30" i="12"/>
  <c r="AD3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McTaggart</author>
  </authors>
  <commentList>
    <comment ref="K11" authorId="0" shapeId="0" xr:uid="{00000000-0006-0000-0000-000001000000}">
      <text>
        <r>
          <rPr>
            <b/>
            <sz val="9"/>
            <color indexed="81"/>
            <rFont val="Tahoma"/>
            <family val="2"/>
          </rPr>
          <t>AUTO-CALCULATED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author>
    <author>Chris McTaggart</author>
    <author>Lisa</author>
  </authors>
  <commentList>
    <comment ref="D9" authorId="0" shapeId="0" xr:uid="{00000000-0006-0000-0100-000001000000}">
      <text>
        <r>
          <rPr>
            <b/>
            <sz val="9"/>
            <color indexed="81"/>
            <rFont val="Calibri"/>
            <family val="2"/>
          </rPr>
          <t xml:space="preserve">These photos are used to help verify the site shading reduction factors used by the CPHC
</t>
        </r>
      </text>
    </comment>
    <comment ref="D11" authorId="0" shapeId="0" xr:uid="{00000000-0006-0000-0100-000002000000}">
      <text>
        <r>
          <rPr>
            <b/>
            <sz val="9"/>
            <color indexed="81"/>
            <rFont val="Calibri"/>
            <family val="2"/>
          </rPr>
          <t>Follow RESNET Infrared inspection guidelines for minimum delta-T. Images should include walls, insulated ceilings, slabs, windows. Use picture in picture if camera has the capability. Enter "n/a" if conditions do not allow the minimum delta-T</t>
        </r>
      </text>
    </comment>
    <comment ref="D18" authorId="1" shapeId="0" xr:uid="{00000000-0006-0000-0100-000003000000}">
      <text>
        <r>
          <rPr>
            <sz val="9"/>
            <color indexed="81"/>
            <rFont val="Calibri"/>
            <family val="2"/>
            <scheme val="minor"/>
          </rPr>
          <t>Please see RESNET Standards Appendix A for information on insulation Grading</t>
        </r>
      </text>
    </comment>
    <comment ref="D34" authorId="0" shapeId="0" xr:uid="{00000000-0006-0000-0100-000004000000}">
      <text>
        <r>
          <rPr>
            <b/>
            <sz val="9"/>
            <color indexed="81"/>
            <rFont val="Calibri"/>
            <family val="2"/>
          </rPr>
          <t>Automated multi-point testing using RESNET testing protocol, set up building according to RESNET standard, Chapter 8. See PHIUS+ Certification Packet, section 3.3.
Include testing report/s in documentation folder</t>
        </r>
      </text>
    </comment>
    <comment ref="D35" authorId="2" shapeId="0" xr:uid="{52879FD7-9267-43C3-B169-D38B3F7A0C34}">
      <text>
        <r>
          <rPr>
            <sz val="9"/>
            <color indexed="81"/>
            <rFont val="Tahoma"/>
            <family val="2"/>
          </rPr>
          <t>Non-combustible in this sense is construction that is not subject to mold and rot. This would mean no wood-based framing members or sheet goods, and no wood-based or paper-based insulation.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author>
  </authors>
  <commentList>
    <comment ref="C10" authorId="0" shapeId="0" xr:uid="{00000000-0006-0000-0300-000001000000}">
      <text>
        <r>
          <rPr>
            <b/>
            <sz val="9"/>
            <color indexed="81"/>
            <rFont val="Calibri"/>
            <family val="2"/>
          </rPr>
          <t xml:space="preserve">examples of contamination sources include: plumbing vents, exhaust vents, combustion exhaust, vehicle exhaust. Exception: ventilation air inlets in the wall at least 3 ft. from clothes dryer exhaust or contamination sources exiting through the roof.
</t>
        </r>
      </text>
    </comment>
    <comment ref="AB23" authorId="0" shapeId="0" xr:uid="{00000000-0006-0000-0300-000002000000}">
      <text>
        <r>
          <rPr>
            <b/>
            <sz val="9"/>
            <color indexed="81"/>
            <rFont val="Calibri"/>
            <family val="2"/>
          </rPr>
          <t xml:space="preserve">Must be +/- 20% of design value or 5cfm, whichever is greater
</t>
        </r>
      </text>
    </comment>
    <comment ref="AD23" authorId="0" shapeId="0" xr:uid="{00000000-0006-0000-0300-000003000000}">
      <text>
        <r>
          <rPr>
            <b/>
            <sz val="9"/>
            <color indexed="81"/>
            <rFont val="Calibri"/>
            <family val="2"/>
          </rPr>
          <t>Must be no more than 3Pa pressure difference</t>
        </r>
        <r>
          <rPr>
            <sz val="9"/>
            <color indexed="81"/>
            <rFont val="Calibri"/>
            <family val="2"/>
          </rPr>
          <t xml:space="preserve">
</t>
        </r>
      </text>
    </comment>
    <comment ref="X24" authorId="0" shapeId="0" xr:uid="{00000000-0006-0000-0300-000004000000}">
      <text>
        <r>
          <rPr>
            <b/>
            <sz val="9"/>
            <color indexed="81"/>
            <rFont val="Calibri"/>
            <family val="2"/>
          </rPr>
          <t>This is typically the "Design Air Flow Rate" from cell G21 of the PHPP Ventilation sheet or from  WUFI Passive</t>
        </r>
        <r>
          <rPr>
            <sz val="9"/>
            <color indexed="81"/>
            <rFont val="Calibri"/>
            <family val="2"/>
          </rPr>
          <t xml:space="preserve">
</t>
        </r>
      </text>
    </comment>
    <comment ref="X25" authorId="0" shapeId="0" xr:uid="{00000000-0006-0000-0300-000005000000}">
      <text>
        <r>
          <rPr>
            <b/>
            <sz val="9"/>
            <color indexed="81"/>
            <rFont val="Calibri"/>
            <family val="2"/>
          </rPr>
          <t>This is typically the "Design Air Flow Rate" from cell G21 of the PHPP Ventilation sheet or from WUFI Passive</t>
        </r>
        <r>
          <rPr>
            <sz val="9"/>
            <color indexed="81"/>
            <rFont val="Calibri"/>
            <family val="2"/>
          </rPr>
          <t xml:space="preserve">
</t>
        </r>
      </text>
    </comment>
    <comment ref="C28" authorId="0" shapeId="0" xr:uid="{00000000-0006-0000-0300-000006000000}">
      <text>
        <r>
          <rPr>
            <sz val="9"/>
            <color indexed="81"/>
            <rFont val="Calibri"/>
            <family val="2"/>
          </rPr>
          <t xml:space="preserve">Enter additional rows as needed
</t>
        </r>
      </text>
    </comment>
    <comment ref="C37" authorId="0" shapeId="0" xr:uid="{00000000-0006-0000-0300-000007000000}">
      <text>
        <r>
          <rPr>
            <b/>
            <sz val="9"/>
            <color indexed="81"/>
            <rFont val="Calibri"/>
            <family val="2"/>
          </rPr>
          <t>Enter additional rows as needed</t>
        </r>
      </text>
    </comment>
    <comment ref="C54" authorId="0" shapeId="0" xr:uid="{00000000-0006-0000-0300-000008000000}">
      <text>
        <r>
          <rPr>
            <b/>
            <sz val="9"/>
            <color indexed="81"/>
            <rFont val="Calibri"/>
            <family val="2"/>
          </rPr>
          <t>This is to ensure the defrost system does not operate unnecessarily. This should be a simple check. If the ERV/HRV calls for defrost below 25F, then the project team should be able to show the Rater that the system is set up correctly.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John</author>
  </authors>
  <commentList>
    <comment ref="AD26" authorId="0" shapeId="0" xr:uid="{00000000-0006-0000-0400-000001000000}">
      <text>
        <r>
          <rPr>
            <sz val="9"/>
            <color indexed="81"/>
            <rFont val="Calibri"/>
            <family val="2"/>
          </rPr>
          <t xml:space="preserve">TOTAL SYSTEM AIRFLOW: +/- 15% of design value
BRANCHES: +/- 20% or 25cfm of the design value, whichever is greater
</t>
        </r>
      </text>
    </comment>
    <comment ref="AF26" authorId="0" shapeId="0" xr:uid="{00000000-0006-0000-0400-000002000000}">
      <text>
        <r>
          <rPr>
            <b/>
            <sz val="9"/>
            <color indexed="81"/>
            <rFont val="Calibri"/>
            <family val="2"/>
          </rPr>
          <t>For rooms with doors and supply airflow</t>
        </r>
      </text>
    </comment>
    <comment ref="AH26" authorId="0" shapeId="0" xr:uid="{00000000-0006-0000-0400-000003000000}">
      <text>
        <r>
          <rPr>
            <b/>
            <sz val="9"/>
            <color indexed="81"/>
            <rFont val="Calibri"/>
            <family val="2"/>
          </rPr>
          <t>Must be no more than 3Pa pressure difference</t>
        </r>
        <r>
          <rPr>
            <sz val="9"/>
            <color indexed="81"/>
            <rFont val="Calibri"/>
            <family val="2"/>
          </rPr>
          <t xml:space="preserve">
</t>
        </r>
      </text>
    </comment>
    <comment ref="D27" authorId="0" shapeId="0" xr:uid="{00000000-0006-0000-0400-000004000000}">
      <text>
        <r>
          <rPr>
            <b/>
            <sz val="9"/>
            <color indexed="81"/>
            <rFont val="Calibri"/>
            <family val="2"/>
          </rPr>
          <t>insert additional rows as needed</t>
        </r>
        <r>
          <rPr>
            <sz val="9"/>
            <color indexed="81"/>
            <rFont val="Calibri"/>
            <family val="2"/>
          </rPr>
          <t xml:space="preserve">
</t>
        </r>
      </text>
    </comment>
  </commentList>
</comments>
</file>

<file path=xl/sharedStrings.xml><?xml version="1.0" encoding="utf-8"?>
<sst xmlns="http://schemas.openxmlformats.org/spreadsheetml/2006/main" count="764" uniqueCount="588">
  <si>
    <t>CFM50 test result - depressurization</t>
  </si>
  <si>
    <t>ACH50 - depressurization</t>
  </si>
  <si>
    <t>CFM50 test result - pressurization</t>
  </si>
  <si>
    <t>ACH50 - pressurization</t>
  </si>
  <si>
    <t>Average CFM50</t>
  </si>
  <si>
    <t>Item</t>
  </si>
  <si>
    <t>#</t>
  </si>
  <si>
    <t xml:space="preserve">Drawings check - describe any significant variations in construction from the construction drawings and specifications (insulation, window sizes, window performance, fixed shading etc.) </t>
  </si>
  <si>
    <t>% +/- Design</t>
  </si>
  <si>
    <t>cfm +/- Design</t>
  </si>
  <si>
    <t>Room pressure difference</t>
  </si>
  <si>
    <t>enter supply branch name here</t>
  </si>
  <si>
    <t>Total of supply branches (for reference only)</t>
  </si>
  <si>
    <t>Total of exhaust branches (for reference only)</t>
  </si>
  <si>
    <t>enter exhaust branch name here</t>
  </si>
  <si>
    <t>Design (cfm)</t>
  </si>
  <si>
    <t>"Design Airflow Rate - Maximum" supply at HRV/ERV</t>
  </si>
  <si>
    <t>"Design Airflow Rate - Maximum" exhaust at HRV/ERV</t>
  </si>
  <si>
    <t>"Design Airflow Rate - Typical 24/7 operation" supply at HRV/ERV</t>
  </si>
  <si>
    <t>"Design Airflow Rate - Typical 24/7 operation" exhaust at HRV/ERV</t>
  </si>
  <si>
    <t>Watt/cfm for final input into consultant's energy model</t>
  </si>
  <si>
    <t>All ventilation air inlets located at least 10' ("stretched-string distance") from known contamination sources</t>
  </si>
  <si>
    <t xml:space="preserve">Outside air passes through a minimum MERV 8 filter prior to distribution </t>
  </si>
  <si>
    <t>Photos of equipment (including model numbers) are included in documentation folder</t>
  </si>
  <si>
    <t>Duct installation reasonably matches design layout</t>
  </si>
  <si>
    <t>Building cavities not used as supply or return ducts</t>
  </si>
  <si>
    <t>Fan - air flow is produced when thermostat is set to "fan on"</t>
  </si>
  <si>
    <t>Cooling air flow is produced when thermostat is set to "cool"</t>
  </si>
  <si>
    <t>Heated air flow is produced when thermostat is set to "heat"</t>
  </si>
  <si>
    <t>Filter access panel includes a gasket or comparable sealing mechanism</t>
  </si>
  <si>
    <t>+/- cfm Design</t>
  </si>
  <si>
    <t>OK?</t>
  </si>
  <si>
    <t>2.10</t>
  </si>
  <si>
    <t>A</t>
  </si>
  <si>
    <t>B</t>
  </si>
  <si>
    <t>C</t>
  </si>
  <si>
    <t>D</t>
  </si>
  <si>
    <t>Ventilation - Auxiliary Systems</t>
  </si>
  <si>
    <t>Project team has provided DHW drawings with lengths, diameter and insulation specs</t>
  </si>
  <si>
    <t>Rater Verified</t>
  </si>
  <si>
    <t>N/A</t>
  </si>
  <si>
    <t>Controls + Electrical Measurements</t>
  </si>
  <si>
    <t>Rater review of duct installation:</t>
  </si>
  <si>
    <t>Project team has demonstrated the defrost control logic is set up properly</t>
  </si>
  <si>
    <t>If installed, enter type of ERV/HRV defrost - electric, hot water loop from DHW tank, ground loop</t>
  </si>
  <si>
    <t>Is there a ground loop ("brine loop") or earth tube installed?</t>
  </si>
  <si>
    <t>Building Envelope</t>
  </si>
  <si>
    <t>Ventilation</t>
  </si>
  <si>
    <t>IAQ</t>
  </si>
  <si>
    <t>PHIUS+ Rater</t>
  </si>
  <si>
    <t>Corrosion-resistant drain pan, properly sloped to drainage system is included with each HVAC component that produces condensate</t>
  </si>
  <si>
    <t>City</t>
  </si>
  <si>
    <t>HVAC Contractor Verified</t>
  </si>
  <si>
    <t>Zip Code</t>
  </si>
  <si>
    <t>Rater has measured and documented the branch airflow balancing to be within specifications (the greater of +/- 20% or 25cfm of design value)</t>
  </si>
  <si>
    <t>Rater-measured kitchen exhaust rates meets one of the following: &gt;=25cfm continuous, 100cfm intermittent for range hoods, or 5ACH based on kitchen volume</t>
  </si>
  <si>
    <t>Installed woodstoves have a combustion air inlet connected to the firebox</t>
  </si>
  <si>
    <t>Enter loop length and approximate depth</t>
  </si>
  <si>
    <t>Measure loop pump power</t>
  </si>
  <si>
    <t xml:space="preserve"> Project team has demonstrated the ground loop / earth tube control logic is set up properly</t>
  </si>
  <si>
    <t>Take photo/s of equipment for documentation folder</t>
  </si>
  <si>
    <t>Heat + Cool</t>
  </si>
  <si>
    <t>!</t>
  </si>
  <si>
    <t xml:space="preserve">Each checklist includes a column off to the right that is designed to assist Passive House designers and Certified Passive House Consultants. This area calls to attention in red with an exclamation mark ! particular requirements that must be considered during the design phase of a project. </t>
  </si>
  <si>
    <t>Data entry cells (for the Rater, builder, HVAC contractor, or designer are in green. Calculation cells are in purple. Do not change the calculation cells!</t>
  </si>
  <si>
    <t>Heating/cooling equipment</t>
  </si>
  <si>
    <t>Combustion furnaces, boilers and/or water heaters located within the buildings' pressure boundary are sealed combustion, direct-vent appliances</t>
  </si>
  <si>
    <t>"Central" or "Per Apartment" distribution, ducted or ductless?</t>
  </si>
  <si>
    <t>TOTAL System Airflow</t>
  </si>
  <si>
    <t>Heating/Cooling Distribution - for ducted systems only</t>
  </si>
  <si>
    <t>Duct layout drawing, total system design airflow and branch design airflows are included in documentation folder</t>
  </si>
  <si>
    <t>All return air passes through a minimum MERV 8 filter</t>
  </si>
  <si>
    <t>Pipe layout drawing + schedule showing pipe sizes and insulation is included in documentation folder</t>
  </si>
  <si>
    <t>Pipe installation reasonably matches design layout</t>
  </si>
  <si>
    <t>Pump/s Manufacturer + Model #</t>
  </si>
  <si>
    <t>Is pump single speed or variable?</t>
  </si>
  <si>
    <t>Measure pump power input</t>
  </si>
  <si>
    <t>Pipe insulation matches design specs</t>
  </si>
  <si>
    <t>Refrigerator type #1 kWh/yr</t>
  </si>
  <si>
    <t>Refrigerator type #1 - % of total installed fridges</t>
  </si>
  <si>
    <t>Refrigerators - weighted average kWh/yr</t>
  </si>
  <si>
    <t>Refrigerator type #2 - % of total installed fridges</t>
  </si>
  <si>
    <t>Refrigerator type #2 kWh/yr</t>
  </si>
  <si>
    <t>Dishwasher type #1 - % of total installed dishwashers</t>
  </si>
  <si>
    <t>Dishwasher type #2 - % of total installed dishwashers</t>
  </si>
  <si>
    <t>Refrigerator type #1 Manufacturer + Model #</t>
  </si>
  <si>
    <t>Refrigerator type #2 Manufacturer + Model #</t>
  </si>
  <si>
    <t>Dishwasher type #1 Manufacturer + Model #</t>
  </si>
  <si>
    <t>Dishwasher type #2 Manufacturer + Model #</t>
  </si>
  <si>
    <t>Refrigerator - PHIUS energy model input (kWh/day)</t>
  </si>
  <si>
    <t>Dishwasher type #1 Energy Factor</t>
  </si>
  <si>
    <t>Dishwasher type #2 Energy Factor</t>
  </si>
  <si>
    <t>Dishwashers - weighted average Energy Factor</t>
  </si>
  <si>
    <t>Dishwashers - PHIUS energy model input (kWh/use)</t>
  </si>
  <si>
    <t>Clothes Washer type #1 Manufacturer + Model #</t>
  </si>
  <si>
    <t>Clothes Washer type #1 Modified Energy Factor (MEF)</t>
  </si>
  <si>
    <t>Clothes Washer type #1 - Capacity (ft3)</t>
  </si>
  <si>
    <t>Clothes Washer type #1 - kWh/yr</t>
  </si>
  <si>
    <t>TBD</t>
  </si>
  <si>
    <t>Clothes Washer type #1 - % of total installed clothes washers</t>
  </si>
  <si>
    <t>Clothes Washer type #2 Manufacturer + Model #</t>
  </si>
  <si>
    <t>Clothes Washer type #2 Modified Energy Factor (MEF)</t>
  </si>
  <si>
    <t>Clothes Washer type #2 - Capacity (ft3)</t>
  </si>
  <si>
    <t>Clothes Washer type #2 - % of total installed clothes washers</t>
  </si>
  <si>
    <t>Clothes Washer type #2 - kWh/yr</t>
  </si>
  <si>
    <t>Clothes Washers - weighted average Modified Energy Factor (MEF)</t>
  </si>
  <si>
    <t>Clothes Washers - weighted average Capacity (ft3)</t>
  </si>
  <si>
    <t>Clothes Washers - weighted average kWh/yr</t>
  </si>
  <si>
    <t>Clothes Washers - PHIUS energy model input (kWh/use)</t>
  </si>
  <si>
    <t>Clothes Dryer type #1 - Manufacturer + Model #</t>
  </si>
  <si>
    <t>Clothes Dryer type #1 - EF</t>
  </si>
  <si>
    <t>Clothes Dryer type #1 - Fuel Type</t>
  </si>
  <si>
    <t>Clothes Dryer type #1 - Moisture Sensing?</t>
  </si>
  <si>
    <t>Clothes Dryer type #2 - Manufacturer + Model #</t>
  </si>
  <si>
    <t>Clothes Dryer type #2 - EF</t>
  </si>
  <si>
    <t>Clothes Dryer type #2 - Fuel Type</t>
  </si>
  <si>
    <t>Clothes Dryer type #2 - Moisture Sensing?</t>
  </si>
  <si>
    <t>Clothes Dryer type #1 - % of total installed clothes dryers</t>
  </si>
  <si>
    <t>Clothes Dryer type #2 - % of total installed clothes dryers</t>
  </si>
  <si>
    <t>Clothes Dryers - PHIUS energy model input (kWh/use)</t>
  </si>
  <si>
    <t>Clothes Dryers - PHIUS energy model input for remaining moisture content before clothes go into dryer</t>
  </si>
  <si>
    <t>3.10</t>
  </si>
  <si>
    <t>4.10</t>
  </si>
  <si>
    <t>Project team has provided PHIUS+ Rater with detailed lighting plan</t>
  </si>
  <si>
    <t>Installed lighting matches lighting plan - describe variations, if applicable</t>
  </si>
  <si>
    <t>Refrigerators</t>
  </si>
  <si>
    <t>Dishwashers</t>
  </si>
  <si>
    <t>Clothes Washers</t>
  </si>
  <si>
    <t>Clothes Dryers</t>
  </si>
  <si>
    <t>DHW + Lights</t>
  </si>
  <si>
    <t>Appliances</t>
  </si>
  <si>
    <t xml:space="preserve"> HVAC Designer/Contractor, PHIUS+ Rater</t>
  </si>
  <si>
    <t>Heating/Cooling Distribution - Hydronics</t>
  </si>
  <si>
    <t>Design hydronic loop flow rate (GPM)</t>
  </si>
  <si>
    <t>Measured hydronic loop flow rate (GPM)</t>
  </si>
  <si>
    <t>AHRI certificate and/or manufacturer's detailed specs for heating/cooling equipment are included in documentation folder</t>
  </si>
  <si>
    <t>Lighting</t>
  </si>
  <si>
    <t>Domestic Hot Water (DHW)</t>
  </si>
  <si>
    <t>Rater review of pipe + pump installation:</t>
  </si>
  <si>
    <t>E</t>
  </si>
  <si>
    <t>F</t>
  </si>
  <si>
    <t>G</t>
  </si>
  <si>
    <t>Project Name</t>
  </si>
  <si>
    <t>Street Address</t>
  </si>
  <si>
    <t>State/Province</t>
  </si>
  <si>
    <t>Total # Dwelling Units</t>
  </si>
  <si>
    <t>Total # Buildings</t>
  </si>
  <si>
    <t>Total # Stories per Building</t>
  </si>
  <si>
    <t>Do dwelling units have individual heating, cooling, and water heating systems?</t>
  </si>
  <si>
    <t>Yes</t>
  </si>
  <si>
    <t>No</t>
  </si>
  <si>
    <t>EPA ENERGY STAR / DOE ZERH Certification required?</t>
  </si>
  <si>
    <t>Project Permit Date</t>
  </si>
  <si>
    <t>AL Alabama</t>
  </si>
  <si>
    <t>AK Alaska</t>
  </si>
  <si>
    <t>AS American Samoa</t>
  </si>
  <si>
    <t>AZ Arizona</t>
  </si>
  <si>
    <t>AR Arkansas</t>
  </si>
  <si>
    <t>CA California</t>
  </si>
  <si>
    <t>CT Connecticut</t>
  </si>
  <si>
    <t>DE Delaware</t>
  </si>
  <si>
    <t>DC District of Columbia</t>
  </si>
  <si>
    <t>FM Fed. States of Micronesia</t>
  </si>
  <si>
    <t>FL Florida</t>
  </si>
  <si>
    <t>GU Guam</t>
  </si>
  <si>
    <t>HI Hawaii</t>
  </si>
  <si>
    <t>IN Indiana</t>
  </si>
  <si>
    <t>IA Iowa</t>
  </si>
  <si>
    <t>KS Kansas</t>
  </si>
  <si>
    <t>KY Kentucky</t>
  </si>
  <si>
    <t>LA Louisiana</t>
  </si>
  <si>
    <t>ME Maine</t>
  </si>
  <si>
    <t>MH Marshall Islands</t>
  </si>
  <si>
    <t>MA Massachusetts</t>
  </si>
  <si>
    <t>MI Michigan</t>
  </si>
  <si>
    <t>MN Minnesota</t>
  </si>
  <si>
    <t>MS Mississippi</t>
  </si>
  <si>
    <t>MO Missouri</t>
  </si>
  <si>
    <t>MT Montana</t>
  </si>
  <si>
    <t>NE Nebraska</t>
  </si>
  <si>
    <t>NV Nevada</t>
  </si>
  <si>
    <t>NH New Hampshire</t>
  </si>
  <si>
    <t>NJ New Jersey</t>
  </si>
  <si>
    <t>NM New Mexico</t>
  </si>
  <si>
    <t>NY New York</t>
  </si>
  <si>
    <t>NC North Carolina</t>
  </si>
  <si>
    <t>ND North Dakota</t>
  </si>
  <si>
    <t>MP Northern Mariana Is.</t>
  </si>
  <si>
    <t>OH Ohio</t>
  </si>
  <si>
    <t>OK Oklahoma</t>
  </si>
  <si>
    <t>OR Oregon</t>
  </si>
  <si>
    <t>PW Palau</t>
  </si>
  <si>
    <t>PA Pennsylvania</t>
  </si>
  <si>
    <t>PR Puerto Rico</t>
  </si>
  <si>
    <t>RI Rhode Island</t>
  </si>
  <si>
    <t>SC South Carolina</t>
  </si>
  <si>
    <t>SD South Dakota</t>
  </si>
  <si>
    <t>TN Tennessee</t>
  </si>
  <si>
    <t>TX Texas</t>
  </si>
  <si>
    <t>UT Utah</t>
  </si>
  <si>
    <t>VT Vermont</t>
  </si>
  <si>
    <t>VA Virginia</t>
  </si>
  <si>
    <t>VI Virgin Islands</t>
  </si>
  <si>
    <t>WA Washington</t>
  </si>
  <si>
    <t>WV West Virginia</t>
  </si>
  <si>
    <t>WI Wisconsin</t>
  </si>
  <si>
    <t>WY Wyoming</t>
  </si>
  <si>
    <t>AB Alberta</t>
  </si>
  <si>
    <t>BC British Columbia</t>
  </si>
  <si>
    <t>MB Manitoba</t>
  </si>
  <si>
    <t>NB New Brunswick</t>
  </si>
  <si>
    <t>NF Newfoundland</t>
  </si>
  <si>
    <t>NT Northwest Territories</t>
  </si>
  <si>
    <t>NS Nova Scotia</t>
  </si>
  <si>
    <t>ON Ontario</t>
  </si>
  <si>
    <t>PE Prince Edward Island</t>
  </si>
  <si>
    <t>QC Quebec</t>
  </si>
  <si>
    <t>SK Saskatchewan</t>
  </si>
  <si>
    <t>YT Yukon</t>
  </si>
  <si>
    <t>Country</t>
  </si>
  <si>
    <t xml:space="preserve">United States </t>
  </si>
  <si>
    <t xml:space="preserve">Canada </t>
  </si>
  <si>
    <t xml:space="preserve">Mexico </t>
  </si>
  <si>
    <t xml:space="preserve">Afghanistan </t>
  </si>
  <si>
    <t xml:space="preserve">Albania </t>
  </si>
  <si>
    <t xml:space="preserve">Andorra </t>
  </si>
  <si>
    <t xml:space="preserve">Angola </t>
  </si>
  <si>
    <t xml:space="preserve">Anguilla </t>
  </si>
  <si>
    <t xml:space="preserve">Antigua &amp; Barbuda </t>
  </si>
  <si>
    <t xml:space="preserve">Argentina </t>
  </si>
  <si>
    <t xml:space="preserve">Armenia </t>
  </si>
  <si>
    <t xml:space="preserve">Australia </t>
  </si>
  <si>
    <t xml:space="preserve">Azerbaijan </t>
  </si>
  <si>
    <t xml:space="preserve">Bahamas, The </t>
  </si>
  <si>
    <t xml:space="preserve">Bahrain </t>
  </si>
  <si>
    <t xml:space="preserve">Bangladesh </t>
  </si>
  <si>
    <t xml:space="preserve">Barbados </t>
  </si>
  <si>
    <t xml:space="preserve">Belgium </t>
  </si>
  <si>
    <t xml:space="preserve">Belize </t>
  </si>
  <si>
    <t xml:space="preserve">Benin </t>
  </si>
  <si>
    <t xml:space="preserve">Bhutan </t>
  </si>
  <si>
    <t xml:space="preserve">Bolivia </t>
  </si>
  <si>
    <t xml:space="preserve">Bosnia &amp; Herzegovina </t>
  </si>
  <si>
    <t xml:space="preserve">Botswana </t>
  </si>
  <si>
    <t xml:space="preserve">Brazil </t>
  </si>
  <si>
    <t xml:space="preserve">British Virgin Is. </t>
  </si>
  <si>
    <t xml:space="preserve">Brunei </t>
  </si>
  <si>
    <t xml:space="preserve">Bulgaria </t>
  </si>
  <si>
    <t xml:space="preserve">Burkina Faso </t>
  </si>
  <si>
    <t xml:space="preserve">Burma </t>
  </si>
  <si>
    <t xml:space="preserve">Burundi </t>
  </si>
  <si>
    <t xml:space="preserve">Cambodia </t>
  </si>
  <si>
    <t xml:space="preserve">Cameroon </t>
  </si>
  <si>
    <t xml:space="preserve">Cape Verde </t>
  </si>
  <si>
    <t xml:space="preserve">Cayman Islands </t>
  </si>
  <si>
    <t xml:space="preserve">Central African Rep. </t>
  </si>
  <si>
    <t xml:space="preserve">Chad </t>
  </si>
  <si>
    <t xml:space="preserve">Chile </t>
  </si>
  <si>
    <t xml:space="preserve">China </t>
  </si>
  <si>
    <t xml:space="preserve">Colombia </t>
  </si>
  <si>
    <t xml:space="preserve">Comoros </t>
  </si>
  <si>
    <t xml:space="preserve">Congo, Dem. Rep. </t>
  </si>
  <si>
    <t xml:space="preserve">Congo, Repub. of the </t>
  </si>
  <si>
    <t xml:space="preserve">Cook Islands </t>
  </si>
  <si>
    <t xml:space="preserve">Costa Rica </t>
  </si>
  <si>
    <t xml:space="preserve">Cote d'Ivoire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</si>
  <si>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</si>
  <si>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</si>
  <si>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</si>
  <si>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</si>
  <si>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</si>
  <si>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</si>
  <si>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</si>
  <si>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</si>
  <si>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</si>
  <si>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</si>
  <si>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</si>
  <si>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</si>
  <si>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</si>
  <si>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</si>
  <si>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</si>
  <si>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</si>
  <si>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Faroe Islands </t>
  </si>
  <si>
    <t xml:space="preserve">Fiji </t>
  </si>
  <si>
    <t xml:space="preserve">Finland </t>
  </si>
  <si>
    <t xml:space="preserve">France </t>
  </si>
  <si>
    <t xml:space="preserve">French Guiana </t>
  </si>
  <si>
    <t xml:space="preserve">French Polynesia </t>
  </si>
  <si>
    <t xml:space="preserve">Gabon </t>
  </si>
  <si>
    <t xml:space="preserve">Gambia, The </t>
  </si>
  <si>
    <t xml:space="preserve">Gaza Strip </t>
  </si>
  <si>
    <t xml:space="preserve">Georgia </t>
  </si>
  <si>
    <t xml:space="preserve">Germany </t>
  </si>
  <si>
    <t xml:space="preserve">Ghana </t>
  </si>
  <si>
    <t xml:space="preserve">Gibraltar </t>
  </si>
  <si>
    <t xml:space="preserve">Greece </t>
  </si>
  <si>
    <t xml:space="preserve">Greenland </t>
  </si>
  <si>
    <t xml:space="preserve">Grenada </t>
  </si>
  <si>
    <t xml:space="preserve">Guadeloupe </t>
  </si>
  <si>
    <t xml:space="preserve">Guam </t>
  </si>
  <si>
    <t xml:space="preserve">Guatemala </t>
  </si>
  <si>
    <t xml:space="preserve">Guernsey </t>
  </si>
  <si>
    <t xml:space="preserve">Guinea </t>
  </si>
  <si>
    <t xml:space="preserve">Guinea-Bissau </t>
  </si>
  <si>
    <t xml:space="preserve">Guyana </t>
  </si>
  <si>
    <t xml:space="preserve">Haiti </t>
  </si>
  <si>
    <t xml:space="preserve">Honduras </t>
  </si>
  <si>
    <t xml:space="preserve">Hong Kong </t>
  </si>
  <si>
    <t xml:space="preserve">Hungary </t>
  </si>
  <si>
    <t xml:space="preserve">Iceland </t>
  </si>
  <si>
    <t xml:space="preserve">India </t>
  </si>
  <si>
    <t xml:space="preserve">Indonesia </t>
  </si>
  <si>
    <t xml:space="preserve">Iran </t>
  </si>
  <si>
    <t xml:space="preserve">Iraq </t>
  </si>
  <si>
    <t xml:space="preserve">Ireland </t>
  </si>
  <si>
    <t xml:space="preserve">Isle of Man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</si>
  <si>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</si>
  <si>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</si>
  <si>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</si>
  <si>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</si>
  <si>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</si>
  <si>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</si>
  <si>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</si>
  <si>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</si>
  <si>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</si>
  <si>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Korea, North </t>
  </si>
  <si>
    <t xml:space="preserve">Korea, South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</si>
  <si>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</si>
  <si>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</si>
  <si>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</si>
  <si>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</si>
  <si>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</si>
  <si>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</si>
  <si>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</si>
  <si>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</si>
  <si>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</si>
  <si>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</si>
  <si>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</si>
  <si>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Macau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</si>
  <si>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</si>
  <si>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</si>
  <si>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</si>
  <si>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</si>
  <si>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</si>
  <si>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</si>
  <si>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</si>
  <si>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</si>
  <si>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</si>
  <si>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</si>
  <si>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</si>
  <si>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Mayotte </t>
  </si>
  <si>
    <t xml:space="preserve">Micronesia, Fed. St. </t>
  </si>
  <si>
    <t xml:space="preserve">Moldova </t>
  </si>
  <si>
    <t xml:space="preserve">Monaco </t>
  </si>
  <si>
    <t xml:space="preserve">Mongolia </t>
  </si>
  <si>
    <t xml:space="preserve">Montserrat </t>
  </si>
  <si>
    <t xml:space="preserve">Morocco </t>
  </si>
  <si>
    <t xml:space="preserve">Mozambique </t>
  </si>
  <si>
    <t xml:space="preserve">Namibia </t>
  </si>
  <si>
    <t xml:space="preserve">Nauru </t>
  </si>
  <si>
    <t xml:space="preserve">Nepal </t>
  </si>
  <si>
    <t xml:space="preserve">Netherlands </t>
  </si>
  <si>
    <t xml:space="preserve">Netherlands Antilles </t>
  </si>
  <si>
    <t xml:space="preserve">New Caledonia </t>
  </si>
  <si>
    <t xml:space="preserve">New Zealand </t>
  </si>
  <si>
    <t xml:space="preserve">Nicaragua </t>
  </si>
  <si>
    <t xml:space="preserve">Niger </t>
  </si>
  <si>
    <t xml:space="preserve">Nigeria </t>
  </si>
  <si>
    <t xml:space="preserve">N. Mariana Islands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</si>
  <si>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</si>
  <si>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</si>
  <si>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</si>
  <si>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</si>
  <si>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</si>
  <si>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</si>
  <si>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</si>
  <si>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</si>
  <si>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</si>
  <si>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</si>
  <si>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</si>
  <si>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Puerto Rico </t>
  </si>
  <si>
    <t xml:space="preserve">Qatar </t>
  </si>
  <si>
    <t xml:space="preserve">Reunion </t>
  </si>
  <si>
    <t xml:space="preserve">Romania </t>
  </si>
  <si>
    <t xml:space="preserve">Russia </t>
  </si>
  <si>
    <t xml:space="preserve">Rwanda </t>
  </si>
  <si>
    <t xml:space="preserve">Saint Helena </t>
  </si>
  <si>
    <t xml:space="preserve">Saint Kitts &amp; Nevis </t>
  </si>
  <si>
    <t xml:space="preserve">Saint Lucia </t>
  </si>
  <si>
    <t xml:space="preserve">St Pierre &amp; Miquelon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</si>
  <si>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</si>
  <si>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</si>
  <si>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</si>
  <si>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</si>
  <si>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</si>
  <si>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</si>
  <si>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</si>
  <si>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</si>
  <si>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</si>
  <si>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</si>
  <si>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</si>
  <si>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</si>
  <si>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</si>
  <si>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</si>
  <si>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</si>
  <si>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</si>
  <si>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</si>
  <si>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</si>
  <si>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</si>
  <si>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</si>
  <si>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</si>
  <si>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</si>
  <si>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</si>
  <si>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Taiwan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</si>
  <si>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</si>
  <si>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</si>
  <si>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</si>
  <si>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</si>
  <si>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</si>
  <si>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</si>
  <si>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</si>
  <si>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</si>
  <si>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</si>
  <si>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Turks &amp; Caicos Is </t>
  </si>
  <si>
    <t xml:space="preserve">Tuvalu </t>
  </si>
  <si>
    <t xml:space="preserve">Uganda </t>
  </si>
  <si>
    <t xml:space="preserve">Ukraine </t>
  </si>
  <si>
    <t xml:space="preserve">United Arab Emirates </t>
  </si>
  <si>
    <t xml:space="preserve">United Kingdom </t>
  </si>
  <si>
    <t xml:space="preserve">Uzbekistan </t>
  </si>
  <si>
    <t xml:space="preserve">Vanuatu </t>
  </si>
  <si>
    <t xml:space="preserve">Venezuela </t>
  </si>
  <si>
    <t xml:space="preserve">Vietnam </t>
  </si>
  <si>
    <t xml:space="preserve">Virgin Islands </t>
  </si>
  <si>
    <t xml:space="preserve">Wallis and Futuna </t>
  </si>
  <si>
    <t xml:space="preserve">West Bank </t>
  </si>
  <si>
    <t xml:space="preserve">Western Sahara </t>
  </si>
  <si>
    <t xml:space="preserve">Yemen </t>
  </si>
  <si>
    <t xml:space="preserve">Zambia </t>
  </si>
  <si>
    <t xml:space="preserve">Zimbabwe </t>
  </si>
  <si>
    <t>PHIUS+ Raters are welcome to add their own custom sheets to this workbook for instance, to track project notes.</t>
  </si>
  <si>
    <t>Responsible parties for completing each workbook are listed here.</t>
  </si>
  <si>
    <t>Take as many exterior photos as needed to appropriately depict all building elevations and significant architectural features of building for documentation folder</t>
  </si>
  <si>
    <t>Take representative pictures of all unique insulated assemblies and window/door installations</t>
  </si>
  <si>
    <t>Perform thorough IR scan of entire building from interior and exterior, including all dwelling units and common spaces, and document representative photos</t>
  </si>
  <si>
    <t>Rater Notes:</t>
  </si>
  <si>
    <t>All insulated assemblies have achieved a RESNET Grade I cavity insulation level, or alternatively GII with continuous insulation.</t>
  </si>
  <si>
    <t xml:space="preserve">Insulation R-value:  All insulation R-values match those listed on architectural plans. If not, please describe in notes section below. </t>
  </si>
  <si>
    <t>Optional whole building preliminary blower door test (manual or automated test)</t>
  </si>
  <si>
    <t xml:space="preserve">    Building Envelope
     PHIUS+ On-site Quality Control</t>
  </si>
  <si>
    <t>Framing inspection:  Framing matches architectural plans. If not, please describe in notes section below.</t>
  </si>
  <si>
    <t>Compartmentalization</t>
  </si>
  <si>
    <t>Sampling Documentation</t>
  </si>
  <si>
    <t>Testing protocol</t>
  </si>
  <si>
    <t># Units Initial Sampling qualifying set</t>
  </si>
  <si>
    <t># Sampling sets</t>
  </si>
  <si>
    <t xml:space="preserve">  Unit Compartmentalization
     PHIUS+ On-site Quality Control</t>
  </si>
  <si>
    <t>Total project dwelling units</t>
  </si>
  <si>
    <t>RESNET Standards:</t>
  </si>
  <si>
    <t>RESNET MF Guidelines:</t>
  </si>
  <si>
    <t>Initial Sampling Qualifying Set</t>
  </si>
  <si>
    <t>Unit 1</t>
  </si>
  <si>
    <t>Unit 2</t>
  </si>
  <si>
    <t>Unit 3</t>
  </si>
  <si>
    <t>Unit 4</t>
  </si>
  <si>
    <t>Unit 5</t>
  </si>
  <si>
    <t>Unit 6</t>
  </si>
  <si>
    <t>Unit 7</t>
  </si>
  <si>
    <t>Unit SFBE</t>
  </si>
  <si>
    <t xml:space="preserve">CFM@50 Pa </t>
  </si>
  <si>
    <t>ELR</t>
  </si>
  <si>
    <t>Unit #</t>
  </si>
  <si>
    <t xml:space="preserve">Did any units fail (and had to be corrected) during Initial Sampling Qualifying Set? </t>
  </si>
  <si>
    <t>Ventilation 
PHIUS+ On-site Quality Control</t>
  </si>
  <si>
    <r>
      <t xml:space="preserve">Total supply and exhaust are at least 100% of design values </t>
    </r>
    <r>
      <rPr>
        <b/>
        <u/>
        <sz val="12"/>
        <color theme="1"/>
        <rFont val="Calibri"/>
        <family val="2"/>
      </rPr>
      <t>and</t>
    </r>
    <r>
      <rPr>
        <sz val="12"/>
        <color theme="1"/>
        <rFont val="Calibri"/>
        <family val="2"/>
      </rPr>
      <t xml:space="preserve"> within 10% of each other?</t>
    </r>
  </si>
  <si>
    <r>
      <t xml:space="preserve">Measure power input (Watts) at </t>
    </r>
    <r>
      <rPr>
        <b/>
        <u/>
        <sz val="12"/>
        <color theme="1"/>
        <rFont val="Calibri"/>
        <family val="2"/>
      </rPr>
      <t>typical 24/7</t>
    </r>
    <r>
      <rPr>
        <sz val="12"/>
        <color theme="1"/>
        <rFont val="Calibri"/>
        <family val="2"/>
      </rPr>
      <t xml:space="preserve"> airflow setting</t>
    </r>
  </si>
  <si>
    <t>Dwelling Unit Ventilation System Installation</t>
  </si>
  <si>
    <t>Manufacturer</t>
  </si>
  <si>
    <t>System Type</t>
  </si>
  <si>
    <t>HRV</t>
  </si>
  <si>
    <t>ERV</t>
  </si>
  <si>
    <t>Exhaust Only</t>
  </si>
  <si>
    <t>Supply Only</t>
  </si>
  <si>
    <t>Air Cycler</t>
  </si>
  <si>
    <t>Dwelling unit level, or shared?</t>
  </si>
  <si>
    <t>Dwelling unit</t>
  </si>
  <si>
    <t>Shared</t>
  </si>
  <si>
    <t>Model #</t>
  </si>
  <si>
    <t>Ventilation air comes directly from outdoors, not from adjacent dwelling units, common spaces, garages, crawlspaces or attics</t>
  </si>
  <si>
    <t>Outside air filter is located to facilitate regular service by the occupant and/or building superintendent</t>
  </si>
  <si>
    <t>Air-sealed, class 1 vapor retarder shall be installed over all air-permeable insulation (such as fiberglass duct wrap) on ventilation ducts connected to outside (Enter R-value)</t>
  </si>
  <si>
    <t>Common Space Ventilation System Installation</t>
  </si>
  <si>
    <r>
      <t xml:space="preserve">Ventilation air inlets are at least 2' above grade and/or roof deck in climate zones 1-3 and at least 4' above grade and/or roof deck in climate zones 4-8, </t>
    </r>
    <r>
      <rPr>
        <u/>
        <sz val="12"/>
        <color theme="1"/>
        <rFont val="Calibri"/>
        <family val="2"/>
        <scheme val="minor"/>
      </rPr>
      <t>and</t>
    </r>
    <r>
      <rPr>
        <sz val="12"/>
        <color theme="1"/>
        <rFont val="Calibri"/>
        <family val="2"/>
        <scheme val="minor"/>
      </rPr>
      <t xml:space="preserve"> are not obstructed by snow, plantings, outdoor equipment, or other material at the time of inspection</t>
    </r>
  </si>
  <si>
    <t>Rater performed common space ventilation testing on all common space ventilation systems, or alternatively has collected air balancing 
documentation from HVAC Contractor or certified air balancing professional which documents the design and verified rate, runtime, and wattage.</t>
  </si>
  <si>
    <t>Common Space zone</t>
  </si>
  <si>
    <t>System type</t>
  </si>
  <si>
    <t xml:space="preserve">Rater documented common space ventilation system information (List all installed ventilation systems) </t>
  </si>
  <si>
    <t>(copy above line if more required to be documented)</t>
  </si>
  <si>
    <r>
      <t xml:space="preserve">If installed, describe </t>
    </r>
    <r>
      <rPr>
        <u/>
        <sz val="12"/>
        <color theme="1"/>
        <rFont val="Calibri"/>
        <family val="2"/>
        <scheme val="minor"/>
      </rPr>
      <t>operable</t>
    </r>
    <r>
      <rPr>
        <sz val="12"/>
        <color theme="1"/>
        <rFont val="Calibri"/>
        <family val="2"/>
        <scheme val="minor"/>
      </rPr>
      <t xml:space="preserve"> shading. Include photo/s in documentation folder</t>
    </r>
  </si>
  <si>
    <r>
      <t xml:space="preserve">Take pictures of </t>
    </r>
    <r>
      <rPr>
        <u/>
        <sz val="12"/>
        <color theme="1"/>
        <rFont val="Calibri"/>
        <family val="2"/>
        <scheme val="minor"/>
      </rPr>
      <t>surrounding site</t>
    </r>
    <r>
      <rPr>
        <sz val="12"/>
        <color theme="1"/>
        <rFont val="Calibri"/>
        <family val="2"/>
        <scheme val="minor"/>
      </rPr>
      <t xml:space="preserve"> on all sides of building</t>
    </r>
  </si>
  <si>
    <t>Heating + Cooling 
PHIUS+ On-site Quality Control</t>
  </si>
  <si>
    <t>Builder AND/OR PHIUS+ Rater</t>
  </si>
  <si>
    <t>X</t>
  </si>
  <si>
    <t>Does solar energy provide &gt;50% of DWH load?</t>
  </si>
  <si>
    <t>CPHC Name</t>
  </si>
  <si>
    <t>CPHC Company Name</t>
  </si>
  <si>
    <t>Architect Company Name</t>
  </si>
  <si>
    <t>HVAC responsible Individual</t>
  </si>
  <si>
    <t>PHIUS+ Project 
Registration #</t>
  </si>
  <si>
    <t>Ducted heating/cooling systems in dwelling units?</t>
  </si>
  <si>
    <t>Heating/Cooling Only</t>
  </si>
  <si>
    <t>HVAC Contractor must be ESTAR credentialed?</t>
  </si>
  <si>
    <t>PHIUS+ Rater/MF Verifier Name</t>
  </si>
  <si>
    <t>Rater/MF Verifier Company Name</t>
  </si>
  <si>
    <t>Third-party balancing firm responsible Individual</t>
  </si>
  <si>
    <t xml:space="preserve">Third-Party balancing firm hired by project? </t>
  </si>
  <si>
    <t>General Contractor / Builder Company Name</t>
  </si>
  <si>
    <t>General Contractor / Builder responsible Individual</t>
  </si>
  <si>
    <t>HVAC Company name</t>
  </si>
  <si>
    <r>
      <t xml:space="preserve">Footnotes
</t>
    </r>
    <r>
      <rPr>
        <b/>
        <sz val="12"/>
        <color theme="1"/>
        <rFont val="Calibri"/>
        <family val="2"/>
        <scheme val="minor"/>
      </rPr>
      <t>(1)</t>
    </r>
    <r>
      <rPr>
        <sz val="12"/>
        <color theme="1"/>
        <rFont val="Calibri"/>
        <family val="2"/>
        <scheme val="minor"/>
      </rPr>
      <t xml:space="preserve"> Projects located outside of the United States, or in California or Alaska, will not be required to meet ESTAR and ZERH certifications, regardless of their configuration.</t>
    </r>
  </si>
  <si>
    <t xml:space="preserve">The Rater/MF Verifier is responsible for verifying all items on this worksheet For projects with multiple buildings that differ in their envelope configurations, please create a duplicate worksheet for each building in the project. </t>
  </si>
  <si>
    <t>CFM50/Shell area</t>
  </si>
  <si>
    <t>Average CFM50/Shell area</t>
  </si>
  <si>
    <t>Average ACH50</t>
  </si>
  <si>
    <t>Sample Set 1</t>
  </si>
  <si>
    <t>All hot water systems and associated pumps are verified to be accurate per project specifications</t>
  </si>
  <si>
    <t xml:space="preserve">System type (split heat pump, water source heat pump, fan coil, furnace, hydronic, etc.)  </t>
  </si>
  <si>
    <t>There are six worksheets to complete (see the green tabs below).</t>
  </si>
  <si>
    <t>Unit X</t>
  </si>
  <si>
    <t>If shared, list units shared with</t>
  </si>
  <si>
    <t>Major Service / Electric Loads</t>
  </si>
  <si>
    <t>Installed air handlers, pumps, motors, etc match the project plans/schedule?</t>
  </si>
  <si>
    <t>Appliances, Lighting &amp; Service Electric Loads   
PHIUS+ On-site Quality Control</t>
  </si>
  <si>
    <t>Rater/MF Verifier provided electrical commissioning reports from third-party balancing/commissioning agent with electrical measurements?</t>
  </si>
  <si>
    <t>Domestic Hot Water (DHW)  PHIUS+ On-site Quality Control</t>
  </si>
  <si>
    <r>
      <t xml:space="preserve">Total system and branch airflow testing - to be performed by PHIUS+ Rater. Rater-conducted </t>
    </r>
    <r>
      <rPr>
        <b/>
        <u/>
        <sz val="12"/>
        <color theme="1"/>
        <rFont val="Calibri"/>
        <family val="2"/>
      </rPr>
      <t>balancing</t>
    </r>
    <r>
      <rPr>
        <b/>
        <sz val="12"/>
        <color theme="1"/>
        <rFont val="Calibri"/>
        <family val="2"/>
      </rPr>
      <t xml:space="preserve"> is optional.</t>
    </r>
  </si>
  <si>
    <r>
      <t xml:space="preserve">Natural draft fireplaces are </t>
    </r>
    <r>
      <rPr>
        <b/>
        <u/>
        <sz val="12"/>
        <color theme="1"/>
        <rFont val="Calibri"/>
        <family val="2"/>
      </rPr>
      <t>not</t>
    </r>
    <r>
      <rPr>
        <b/>
        <sz val="12"/>
        <color theme="1"/>
        <rFont val="Calibri"/>
        <family val="2"/>
      </rPr>
      <t xml:space="preserve"> installed</t>
    </r>
  </si>
  <si>
    <r>
      <t xml:space="preserve">Hot water pipe install generally matches the design (length, diameter </t>
    </r>
    <r>
      <rPr>
        <b/>
        <u/>
        <sz val="12"/>
        <color theme="1"/>
        <rFont val="Calibri"/>
        <family val="2"/>
        <scheme val="minor"/>
      </rPr>
      <t>and</t>
    </r>
    <r>
      <rPr>
        <sz val="12"/>
        <color theme="1"/>
        <rFont val="Calibri"/>
        <family val="2"/>
        <scheme val="minor"/>
      </rPr>
      <t xml:space="preserve"> insulation)? Describe any differences below</t>
    </r>
  </si>
  <si>
    <t>If yes, how many additional units were tested in Qualifying Set?</t>
  </si>
  <si>
    <t>Rater-measured bathroom exhaust rates meets one of the following: &gt;=20cfm continuous or 50 cfm intermittent</t>
  </si>
  <si>
    <t>Recirculation system installed? If so, please describe</t>
  </si>
  <si>
    <r>
      <t xml:space="preserve">Total supply and exhaust are +/- 15% or 15 CFM design values </t>
    </r>
    <r>
      <rPr>
        <b/>
        <u/>
        <sz val="12"/>
        <color theme="1"/>
        <rFont val="Calibri"/>
        <family val="2"/>
      </rPr>
      <t>and</t>
    </r>
    <r>
      <rPr>
        <sz val="12"/>
        <color theme="1"/>
        <rFont val="Calibri"/>
        <family val="2"/>
      </rPr>
      <t xml:space="preserve"> within 10% of each other?</t>
    </r>
  </si>
  <si>
    <t>Workbook updates:</t>
  </si>
  <si>
    <r>
      <t xml:space="preserve">Dwelling Unit Compartmentalization Test:  </t>
    </r>
    <r>
      <rPr>
        <i/>
        <sz val="12"/>
        <color theme="1"/>
        <rFont val="Calibri"/>
        <family val="2"/>
        <scheme val="minor"/>
      </rPr>
      <t>Compartmentalization testing shall be performed to test air tightness of individual dwelling units. The test threshold shall be 0.3 CFM50 / sqft unit shell area, otherwise known as Envelope Leakage Ratio (ELR). Testing may be performed using RESNET Chapter 6 Sampling protocols, and may be performed in either depressurization or pressurization mode. Sampling is typically appropriate for projects of at least 30 or more dwelling units. Please discuss with your RESNET QA Provider and/or PHIUS to ensure they will support Sampling being applied to the project. Please document compartmentalization results below.</t>
    </r>
  </si>
  <si>
    <t>The Rater/MF Verifier is responsible for verifying all dwelling unit ventilation items on this worksheet. Ventilation air volume measurements may be verified by a third-party air balancing contractor so long as the Rater/MF Verifier verifies a minimum of 10%, or 10, units, whichever is lower (but no less than 3).  The items on this worksheet that pertain to dwelling unit ventilation must be verified with an individual worksheet for each individual dwelling unit. Alternatively, the Rater has the option to use the RESNET Sampling protocol to verify the dwelling unit ventilation criteria. 
For projects with common spaces, Rater shall be responsible for collecting air balance documentation for all common space ventilation systems, documenting the design ventilation rate and the final verified air balance rate.</t>
  </si>
  <si>
    <t>Clothes dryer is a condensing dryer, heat pump dryer, or exhaust dryer with exhaust ducted to the outside</t>
  </si>
  <si>
    <t xml:space="preserve">v1.1 - 2/3/17:  Updated kitchen exhaust criteria, spelling updates, added solar/renewable ready criteria. </t>
  </si>
  <si>
    <t>Project team has installed a renewable energy system (take photos of system and any inverters)</t>
  </si>
  <si>
    <t>If no renewable energy system installed, project has completed provisions of DOE Zero Energy Ready Homes PV Ready Checklist</t>
  </si>
  <si>
    <t xml:space="preserve">Based on number of Sample Sets listed above, create documentation of compartmentalization testing for each sample set. Typical Sampling Sets are comprised of 7 units. One unit is chosen at random within that Set to serve as the tested unit. If that unit passes the program threshold value, the entire Sample Set passes. If the initial tested unit does not pass, it must be corrected, and one additional unit within the Sample Set must be tested. If the 2nd tested unit passes, the remaining units pass. If the 2nd tested unit does not pass, it must be corrected and all additional units within the Sample Set must be tested. If any additional failure is observed within the Sample Set, sampling must be discontinued until an analysis is performed to determine the root cause. After the root-cause analysis, is performed, seven more units must be tested consecutively without incidence of failure to re-commence sampling. 
Please copy and paste the example Sample Set documentation sequentially below. </t>
  </si>
  <si>
    <t>Bedrooms are pressure balanced to achieve a Rater-measured pressure difference of no more than 1Pa with respect to the main body of the house/apartment when all bedroom doors are closed and just the ventilation system is operating at design speed</t>
  </si>
  <si>
    <t>If kitchen exhaust connected to ERV/HRV, register is min. 6' from cooktop, MERV 3 or washable mesh filter for trapping grease, and recirc hood over range</t>
  </si>
  <si>
    <t>Manufacturer + model #</t>
  </si>
  <si>
    <t>Bedrooms are pressure balanced to achieve a Rater-measured pressure difference of no more than 3Pa with respect to the main body of the house/apartment when all bedroom doors are closed, all heating/cooling air handlers are operating at full speed and ventilation system is operating at design speed</t>
  </si>
  <si>
    <t>DHW is "central system" or "individual apartment" systems?</t>
  </si>
  <si>
    <t xml:space="preserve">Dwelling unit hot water distribution temperature rise test: Each dwelling unit shall have its highest volumetric plumbing run tested for temperature rise. A maximum of 0.5 Gal shall be emitted from the highest volumetric plumbing run before the hot water temperature rises 10 deg F. This test may be completed using sampling protocols as described earlier in this manual. </t>
  </si>
  <si>
    <t>Project meets DOE ZERH requirements for dwelling unit lighting, and the common space lighting requirements of ENERGY STAR MFHR</t>
  </si>
  <si>
    <t>Project team has provided PHIUS+ Rater/MF Verifier with detailed service mechanical / electrical equipment plan/schedule?</t>
  </si>
  <si>
    <t xml:space="preserve">Describe variations </t>
  </si>
  <si>
    <t>Renewable Energy Systems</t>
  </si>
  <si>
    <t>Do dwelling units occupy &gt;80% of occupiable sqft of buildings?</t>
  </si>
  <si>
    <r>
      <rPr>
        <b/>
        <u/>
        <sz val="12"/>
        <color theme="1"/>
        <rFont val="Calibri"/>
        <family val="2"/>
        <scheme val="minor"/>
      </rPr>
      <t>Using This Workbook</t>
    </r>
    <r>
      <rPr>
        <sz val="12"/>
        <color theme="1"/>
        <rFont val="Calibri"/>
        <family val="2"/>
        <scheme val="minor"/>
      </rPr>
      <t xml:space="preserve">
The goal of this workbook is to create a single, organized data collection form that shall be used by PHIUS+ Raters/MF Verifiers to document required on-site verification measures that are required for PHIUS+ Certification for multifamily projects. As such, the workbook incorporates the various program requirements of the PHIUS+ certification for multifamily buildings process, including  the best practices for building envelope design/installation, HVAC design/installation, domestic hot water distribution, moisture durability management, and indoor air quality. 
In addition, information regarding testing protocols, exceptions to requirements and links to outside information are included throughout the document using the red "comments" flags that are embedded at the top right of various cells in the workbook. 
This workbook shall be used for all multifamily projects, regardless of size. Attached housing is typically certified through PHIUS as a </t>
    </r>
    <r>
      <rPr>
        <u/>
        <sz val="12"/>
        <color theme="1"/>
        <rFont val="Calibri"/>
        <family val="2"/>
        <scheme val="minor"/>
      </rPr>
      <t>single project.</t>
    </r>
    <r>
      <rPr>
        <sz val="12"/>
        <color theme="1"/>
        <rFont val="Calibri"/>
        <family val="2"/>
        <scheme val="minor"/>
      </rPr>
      <t xml:space="preserve"> For low-rise multifamily projects that meet the qualification criteria for ESTAR, the project shall also follow the ESTAR and ZERH certification protocol for all dwelling units within the project. Certification of individual dwelling units may require checklists be documented for each individual dwelling unit. The PHIUS+ Rater/MF Verifier shall discuss checklist documentation requirements with their QA Provider to determine what the Provider will require.
</t>
    </r>
  </si>
  <si>
    <r>
      <t xml:space="preserve">Questions regarding particular checklist items should be directed </t>
    </r>
    <r>
      <rPr>
        <u/>
        <sz val="12"/>
        <color theme="1"/>
        <rFont val="Calibri"/>
        <family val="2"/>
        <scheme val="minor"/>
      </rPr>
      <t>first</t>
    </r>
    <r>
      <rPr>
        <sz val="12"/>
        <color theme="1"/>
        <rFont val="Calibri"/>
        <family val="2"/>
        <scheme val="minor"/>
      </rPr>
      <t xml:space="preserve"> to the PHIUS+ Rater for the project. For questions on the nuances between certifying an entire building under PHIUS+ and certifying individual dwelling units within such buildings under ESTAR/ZERH, please contact the PHIUS+ QA/QC Manager at QA@passivehouse.us. For any and all question regarding the certification process for any project, please contact certification@passivehouse.us.</t>
    </r>
  </si>
  <si>
    <r>
      <rPr>
        <sz val="12"/>
        <color rgb="FFFF0000"/>
        <rFont val="Calibri"/>
        <family val="2"/>
        <scheme val="minor"/>
      </rPr>
      <t>Testing shall be performed following RESNET/ANSI Standard 380-2016 and RESNET Standards for Multifamily Energy Ratings.</t>
    </r>
    <r>
      <rPr>
        <sz val="12"/>
        <color theme="1"/>
        <rFont val="Calibri"/>
        <family val="2"/>
        <scheme val="minor"/>
      </rPr>
      <t xml:space="preserve"> </t>
    </r>
  </si>
  <si>
    <t>http://www.resnet.us/blog/wp-content/uploads/2016/01/ANSI-RESNET-ICC_380-2016-posted-on-website-6-15-16.pdf</t>
  </si>
  <si>
    <t>http://www.resnet.us/professional/standards/Adopted_RESNET_Guidlines_for_Multifamily_Ratings_8-29-14.pdf</t>
  </si>
  <si>
    <r>
      <t>Complete  form for each piece of heating/cooling equipment with air distribution. Additional heating/cooling checks listed for items 4 and beyond. For example, if each apartment has its own heat pump, complete one form for each apartment. Copy and past additional forms/sheets into this workbook as needed. Ducted heating/cooling air volume measurements may be verified by a third-party air balancing contractor so long as the Rater/MF Verifier verifies a minimum of 10% of or 10, units, whichever is lower (</t>
    </r>
    <r>
      <rPr>
        <i/>
        <sz val="12"/>
        <color rgb="FFFF0000"/>
        <rFont val="Calibri"/>
        <family val="2"/>
      </rPr>
      <t>but no less than 3)</t>
    </r>
    <r>
      <rPr>
        <i/>
        <sz val="12"/>
        <color theme="1"/>
        <rFont val="Calibri"/>
        <family val="2"/>
      </rPr>
      <t>.  The items on this worksheet that pertain to dwelling unit heating/cooling systems must be verified with an individual worksheet for each individual dwelling unit. Alternatively, the Rater has the option to use the RESNET Sampling protocol to verify the dwelling unit heating/cooling air volume measurement criteria. 
For projects with common spaces, Rater shall be responsible for collecting air balance documentation for all common space ventilation systems, documenting the design ventilation rate and the final verified air balance rate.</t>
    </r>
  </si>
  <si>
    <t>https://www.epa.gov/sites/production/files/2018-03/documents/indoor_airplus_fillable_verification_checklist.pdf</t>
  </si>
  <si>
    <t>https://www.epa.gov/sites/production/files/2018-03/documents/indoor_airplus_construction_specifications.pdf</t>
  </si>
  <si>
    <t>CFM50 test result - depressurization (multi-point test)</t>
  </si>
  <si>
    <t>CFM50 test result - pressurization (multi-point test)</t>
  </si>
  <si>
    <t xml:space="preserve">Provision must be made to supply fresh air to all bedrooms in dwelling units. Dedicated ventilation ductwork is best practice. In the case of ventilation ductwork integrated with heating/cooling ducts, ERV should remain in balance under all fan speeds of the heating/cooling air handler, and said air handler fan must be designed to run continuously by default. 
</t>
  </si>
  <si>
    <t>1.9a</t>
  </si>
  <si>
    <r>
      <rPr>
        <b/>
        <sz val="12"/>
        <color theme="1"/>
        <rFont val="Calibri"/>
        <family val="2"/>
        <scheme val="minor"/>
      </rPr>
      <t>(2)</t>
    </r>
    <r>
      <rPr>
        <sz val="12"/>
        <color theme="1"/>
        <rFont val="Calibri"/>
        <family val="2"/>
        <scheme val="minor"/>
      </rPr>
      <t xml:space="preserve"> Multi-Family Projects with a Building Permit date after 1-1-2021 will be required to meet the EPA Energy Star Multi-Family New Construction Program Certification Criteria. For projects permitted prior to that date, Energy Star Certification can be attained by using either Energy Star Homes </t>
    </r>
    <r>
      <rPr>
        <b/>
        <u/>
        <sz val="12"/>
        <color theme="1"/>
        <rFont val="Calibri"/>
        <family val="2"/>
        <scheme val="minor"/>
      </rPr>
      <t>OR</t>
    </r>
    <r>
      <rPr>
        <sz val="12"/>
        <color theme="1"/>
        <rFont val="Calibri"/>
        <family val="2"/>
        <scheme val="minor"/>
      </rPr>
      <t xml:space="preserve"> the Energy Star MFNCP subject to implementation dates required by the EPA for their programs.</t>
    </r>
  </si>
  <si>
    <t>Verified     (cfm)</t>
  </si>
  <si>
    <t>Verified (cfm)</t>
  </si>
  <si>
    <t xml:space="preserve">Ventilation system airflow testing verification: Where ventilation system has independent ductwork for supply and/or exhaust, branch airflow testing is to be performed by PHIUS+ Rater or MF Verifier. </t>
  </si>
  <si>
    <t>Final whole building blower door test Multi-point test in accordance with ANSI/RESNET/ICC 38-2016</t>
  </si>
  <si>
    <t>Square Footage of the Building Envelope</t>
  </si>
  <si>
    <t>Building Net Volume</t>
  </si>
  <si>
    <t>YES</t>
  </si>
  <si>
    <t>NO</t>
  </si>
  <si>
    <t>Target Value (CFM50)</t>
  </si>
  <si>
    <t>Target Value (CFM50/Shell Area)</t>
  </si>
  <si>
    <t>Building is 5+ stories in height, of non-combustible construction (YES/NO)</t>
  </si>
  <si>
    <t>v2.2 - 2/9/19:  Updated for PHIUS+ 2018 Standards, Footnote (2)</t>
  </si>
  <si>
    <r>
      <rPr>
        <b/>
        <sz val="14"/>
        <color theme="1"/>
        <rFont val="Calibri"/>
        <family val="2"/>
        <scheme val="minor"/>
      </rPr>
      <t>Welcome to the PHIUS+ Quality Control Workbook for Multifamily Projects!</t>
    </r>
    <r>
      <rPr>
        <sz val="14"/>
        <color theme="1"/>
        <rFont val="Calibri"/>
        <family val="2"/>
        <scheme val="minor"/>
      </rPr>
      <t xml:space="preserve">
</t>
    </r>
    <r>
      <rPr>
        <sz val="12"/>
        <color theme="1"/>
        <rFont val="Calibri"/>
        <family val="2"/>
        <scheme val="minor"/>
      </rPr>
      <t xml:space="preserve">
</t>
    </r>
    <r>
      <rPr>
        <b/>
        <u/>
        <sz val="12"/>
        <color theme="1"/>
        <rFont val="Calibri"/>
        <family val="2"/>
        <scheme val="minor"/>
      </rPr>
      <t>Certification Criteria</t>
    </r>
    <r>
      <rPr>
        <sz val="12"/>
        <color theme="1"/>
        <rFont val="Calibri"/>
        <family val="2"/>
        <scheme val="minor"/>
      </rPr>
      <t xml:space="preserve">
The PHIUS+ Certification process for multifamily projects includes energy modeling and design consulting performed by a Certified Passive House Consultant (CPHC) to demonstrate compliance with PHIUS program energy performance metrics, as well as on-site verification of all critical project energy features by a Certified PHIUS+ Rater or PHIUS+ Verifier. 
Additionally, multifamily projects that meet the eligibility criteria for the EPA ENERGY STAR Homes (ESTAR) or Energy Star Multi-family New Construction Program (MFNCP) and DOE Zero Energy Ready Homes (ZERH) programs shall be certified under those programs.</t>
    </r>
    <r>
      <rPr>
        <b/>
        <sz val="10"/>
        <color theme="1"/>
        <rFont val="Calibri"/>
        <family val="2"/>
        <scheme val="minor"/>
      </rPr>
      <t>(1)(2)</t>
    </r>
    <r>
      <rPr>
        <sz val="12"/>
        <color theme="1"/>
        <rFont val="Calibri"/>
        <family val="2"/>
        <scheme val="minor"/>
      </rPr>
      <t xml:space="preserve"> Projects that do not meet eligibility criteria for certification under these programs shall be exempt from certification for both ESTAR and ZERH. However, the certification checklist criteria for these programs shall still be achieved in order to help ensure that multifamily projects seeking PHIUS+ Certification are not only energy efficient, but also a durable, comfortable and healthy buildings.  For clarification on which ESTAR program your project is eleigble for, please consult the PHIUS+ 2018 Guidebook.
For full program requirements, please see </t>
    </r>
    <r>
      <rPr>
        <i/>
        <sz val="12"/>
        <color theme="1"/>
        <rFont val="Calibri"/>
        <family val="2"/>
        <scheme val="minor"/>
      </rPr>
      <t>PHIUS+ Certification for Multifamily Performance Requirements (v2.2).</t>
    </r>
    <r>
      <rPr>
        <sz val="12"/>
        <color theme="1"/>
        <rFont val="Calibri"/>
        <family val="2"/>
        <scheme val="minor"/>
      </rPr>
      <t xml:space="preserve">
</t>
    </r>
  </si>
  <si>
    <r>
      <t xml:space="preserve">  PHIUS+ Quality Control Workbook  
  for Multifamily Projects - v2.2 </t>
    </r>
    <r>
      <rPr>
        <b/>
        <i/>
        <sz val="16"/>
        <color theme="1"/>
        <rFont val="Candara"/>
        <family val="2"/>
      </rPr>
      <t>(April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</si>
</sst>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00"/>
    <numFmt numFmtId="167" formatCode="0.0000"/>
  </numFmts>
  <fonts count="4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9"/>
      <color indexed="81"/>
      <name val="Calibri"/>
      <family val="2"/>
    </font>
    <font>
      <sz val="8"/>
      <name val="Calibri"/>
      <family val="2"/>
      <scheme val="minor"/>
    </font>
    <font>
      <sz val="10"/>
      <color theme="1"/>
      <name val="Calibri"/>
      <family val="2"/>
    </font>
    <font>
      <b/>
      <sz val="10"/>
      <color theme="1"/>
      <name val="Calibri"/>
      <family val="2"/>
    </font>
    <font>
      <u/>
      <sz val="12"/>
      <color theme="10"/>
      <name val="Calibri"/>
      <family val="2"/>
      <scheme val="minor"/>
    </font>
    <font>
      <u/>
      <sz val="12"/>
      <color theme="11"/>
      <name val="Calibri"/>
      <family val="2"/>
      <scheme val="minor"/>
    </font>
    <font>
      <sz val="10"/>
      <color rgb="FF000000"/>
      <name val="Calibri"/>
      <family val="2"/>
      <scheme val="minor"/>
    </font>
    <font>
      <b/>
      <sz val="24"/>
      <color theme="1"/>
      <name val="Calibri"/>
      <family val="2"/>
    </font>
    <font>
      <sz val="9"/>
      <color indexed="81"/>
      <name val="Calibri"/>
      <family val="2"/>
    </font>
    <font>
      <sz val="10"/>
      <color theme="1"/>
      <name val="Calibri"/>
      <family val="2"/>
      <scheme val="minor"/>
    </font>
    <font>
      <b/>
      <sz val="10"/>
      <color theme="1"/>
      <name val="Calibri"/>
      <family val="2"/>
      <scheme val="minor"/>
    </font>
    <font>
      <b/>
      <sz val="12"/>
      <color theme="1"/>
      <name val="Calibri"/>
      <family val="2"/>
    </font>
    <font>
      <b/>
      <sz val="24"/>
      <color rgb="FF000000"/>
      <name val="Calibri"/>
      <family val="2"/>
      <scheme val="minor"/>
    </font>
    <font>
      <b/>
      <sz val="14"/>
      <color theme="1"/>
      <name val="Calibri"/>
      <family val="2"/>
      <scheme val="minor"/>
    </font>
    <font>
      <u/>
      <sz val="12"/>
      <color theme="1"/>
      <name val="Calibri"/>
      <family val="2"/>
      <scheme val="minor"/>
    </font>
    <font>
      <sz val="14"/>
      <color theme="1"/>
      <name val="Calibri"/>
      <family val="2"/>
      <scheme val="minor"/>
    </font>
    <font>
      <b/>
      <sz val="30"/>
      <color theme="1"/>
      <name val="Candara"/>
      <family val="2"/>
    </font>
    <font>
      <b/>
      <sz val="12"/>
      <color theme="1"/>
      <name val="Candara"/>
      <family val="2"/>
    </font>
    <font>
      <b/>
      <sz val="11"/>
      <color indexed="8"/>
      <name val="Candara"/>
      <family val="2"/>
    </font>
    <font>
      <b/>
      <sz val="11"/>
      <name val="Candara"/>
      <family val="2"/>
    </font>
    <font>
      <b/>
      <sz val="11"/>
      <color theme="1"/>
      <name val="Candara"/>
      <family val="2"/>
    </font>
    <font>
      <b/>
      <sz val="9"/>
      <color indexed="81"/>
      <name val="Tahoma"/>
      <family val="2"/>
    </font>
    <font>
      <b/>
      <sz val="12"/>
      <color theme="0"/>
      <name val="Calibri"/>
      <family val="2"/>
      <scheme val="minor"/>
    </font>
    <font>
      <b/>
      <u/>
      <sz val="12"/>
      <color theme="1"/>
      <name val="Calibri"/>
      <family val="2"/>
      <scheme val="minor"/>
    </font>
    <font>
      <sz val="9"/>
      <color indexed="81"/>
      <name val="Calibri"/>
      <family val="2"/>
      <scheme val="minor"/>
    </font>
    <font>
      <b/>
      <sz val="12"/>
      <color indexed="8"/>
      <name val="Calibri"/>
      <family val="2"/>
      <scheme val="minor"/>
    </font>
    <font>
      <b/>
      <i/>
      <sz val="12"/>
      <color theme="1"/>
      <name val="Calibri"/>
      <family val="2"/>
      <scheme val="minor"/>
    </font>
    <font>
      <i/>
      <sz val="12"/>
      <color theme="1"/>
      <name val="Calibri"/>
      <family val="2"/>
      <scheme val="minor"/>
    </font>
    <font>
      <b/>
      <sz val="12"/>
      <color rgb="FF000000"/>
      <name val="Calibri"/>
      <family val="2"/>
      <scheme val="minor"/>
    </font>
    <font>
      <sz val="12"/>
      <color theme="1"/>
      <name val="Calibri"/>
      <family val="2"/>
    </font>
    <font>
      <sz val="12"/>
      <color rgb="FF000000"/>
      <name val="Calibri"/>
      <family val="2"/>
      <scheme val="minor"/>
    </font>
    <font>
      <b/>
      <sz val="12"/>
      <color indexed="8"/>
      <name val="Calibri"/>
      <family val="2"/>
    </font>
    <font>
      <b/>
      <u/>
      <sz val="12"/>
      <color theme="1"/>
      <name val="Calibri"/>
      <family val="2"/>
    </font>
    <font>
      <b/>
      <sz val="12"/>
      <color indexed="8"/>
      <name val="Candara"/>
      <family val="2"/>
    </font>
    <font>
      <sz val="10"/>
      <color theme="0"/>
      <name val="Calibri"/>
      <family val="2"/>
    </font>
    <font>
      <b/>
      <sz val="12"/>
      <name val="Calibri"/>
      <family val="2"/>
    </font>
    <font>
      <i/>
      <sz val="12"/>
      <color theme="1"/>
      <name val="Calibri"/>
      <family val="2"/>
    </font>
    <font>
      <b/>
      <sz val="10"/>
      <color rgb="FFFF0000"/>
      <name val="Calibri"/>
      <family val="2"/>
      <scheme val="minor"/>
    </font>
    <font>
      <sz val="12"/>
      <color rgb="FFFF0000"/>
      <name val="Calibri"/>
      <family val="2"/>
      <scheme val="minor"/>
    </font>
    <font>
      <i/>
      <sz val="12"/>
      <color rgb="FFFF0000"/>
      <name val="Calibri"/>
      <family val="2"/>
    </font>
    <font>
      <sz val="9"/>
      <color indexed="81"/>
      <name val="Tahoma"/>
      <family val="2"/>
    </font>
    <font>
      <sz val="10"/>
      <color theme="0"/>
      <name val="Calibri"/>
      <family val="2"/>
      <scheme val="minor"/>
    </font>
    <font>
      <b/>
      <sz val="12"/>
      <name val="Calibri"/>
      <family val="2"/>
      <scheme val="minor"/>
    </font>
    <font>
      <b/>
      <i/>
      <sz val="16"/>
      <color theme="1"/>
      <name val="Candara"/>
      <family val="2"/>
    </font>
  </fonts>
  <fills count="2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darkDown">
        <bgColor theme="0" tint="-0.249977111117893"/>
      </patternFill>
    </fill>
    <fill>
      <patternFill patternType="darkUp"/>
    </fill>
    <fill>
      <patternFill patternType="darkUp">
        <bgColor theme="0"/>
      </patternFill>
    </fill>
    <fill>
      <patternFill patternType="solid">
        <fgColor rgb="FFFFFFFF"/>
        <bgColor rgb="FF000000"/>
      </patternFill>
    </fill>
    <fill>
      <patternFill patternType="darkUp">
        <fgColor rgb="FF000000"/>
        <bgColor rgb="FFFFFFFF"/>
      </patternFill>
    </fill>
    <fill>
      <patternFill patternType="darkUp">
        <fgColor rgb="FF000000"/>
      </patternFill>
    </fill>
    <fill>
      <patternFill patternType="solid">
        <fgColor theme="5" tint="0.59999389629810485"/>
        <bgColor indexed="64"/>
      </patternFill>
    </fill>
    <fill>
      <patternFill patternType="solid">
        <fgColor rgb="FFE4A530"/>
        <bgColor indexed="64"/>
      </patternFill>
    </fill>
    <fill>
      <patternFill patternType="solid">
        <fgColor rgb="FFE3D656"/>
        <bgColor indexed="64"/>
      </patternFill>
    </fill>
    <fill>
      <patternFill patternType="solid">
        <fgColor rgb="FFE3D656"/>
        <bgColor rgb="FF000000"/>
      </patternFill>
    </fill>
    <fill>
      <patternFill patternType="solid">
        <fgColor theme="0"/>
        <bgColor rgb="FF000000"/>
      </patternFill>
    </fill>
    <fill>
      <patternFill patternType="darkUp">
        <fgColor rgb="FF000000"/>
        <bgColor auto="1"/>
      </patternFill>
    </fill>
    <fill>
      <patternFill patternType="darkUp">
        <bgColor theme="6" tint="0.59999389629810485"/>
      </patternFill>
    </fill>
    <fill>
      <patternFill patternType="darkUp">
        <bgColor theme="7" tint="0.59999389629810485"/>
      </patternFill>
    </fill>
    <fill>
      <patternFill patternType="solid">
        <fgColor rgb="FF005856"/>
        <bgColor indexed="64"/>
      </patternFill>
    </fill>
    <fill>
      <patternFill patternType="solid">
        <fgColor rgb="FFFDDD69"/>
        <bgColor indexed="64"/>
      </patternFill>
    </fill>
    <fill>
      <patternFill patternType="solid">
        <fgColor theme="9"/>
        <bgColor indexed="64"/>
      </patternFill>
    </fill>
    <fill>
      <patternFill patternType="solid">
        <fgColor rgb="FFFDB751"/>
        <bgColor indexed="64"/>
      </patternFill>
    </fill>
    <fill>
      <patternFill patternType="solid">
        <fgColor rgb="FFFF9933"/>
        <bgColor indexed="64"/>
      </patternFill>
    </fill>
    <fill>
      <patternFill patternType="solid">
        <fgColor rgb="FFFF9966"/>
        <bgColor indexed="64"/>
      </patternFill>
    </fill>
    <fill>
      <patternFill patternType="solid">
        <fgColor rgb="FFFFCC00"/>
        <bgColor indexed="64"/>
      </patternFill>
    </fill>
    <fill>
      <patternFill patternType="solid">
        <fgColor rgb="FFFDA35F"/>
        <bgColor indexed="64"/>
      </patternFill>
    </fill>
    <fill>
      <patternFill patternType="solid">
        <fgColor rgb="FFFFE471"/>
        <bgColor indexed="64"/>
      </patternFill>
    </fill>
    <fill>
      <patternFill patternType="solid">
        <fgColor rgb="FFFFE471"/>
        <bgColor rgb="FF000000"/>
      </patternFill>
    </fill>
    <fill>
      <patternFill patternType="solid">
        <fgColor rgb="FFFF9933"/>
        <bgColor rgb="FF000000"/>
      </patternFill>
    </fill>
  </fills>
  <borders count="5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auto="1"/>
      </bottom>
      <diagonal/>
    </border>
    <border>
      <left style="thin">
        <color auto="1"/>
      </left>
      <right style="medium">
        <color indexed="64"/>
      </right>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medium">
        <color indexed="64"/>
      </right>
      <top/>
      <bottom style="thin">
        <color auto="1"/>
      </bottom>
      <diagonal/>
    </border>
    <border>
      <left style="medium">
        <color indexed="64"/>
      </left>
      <right style="medium">
        <color indexed="64"/>
      </right>
      <top/>
      <bottom/>
      <diagonal/>
    </border>
    <border>
      <left/>
      <right style="medium">
        <color indexed="64"/>
      </right>
      <top style="thin">
        <color auto="1"/>
      </top>
      <bottom/>
      <diagonal/>
    </border>
    <border>
      <left style="thin">
        <color auto="1"/>
      </left>
      <right/>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thin">
        <color auto="1"/>
      </right>
      <top/>
      <bottom style="medium">
        <color indexed="64"/>
      </bottom>
      <diagonal/>
    </border>
    <border>
      <left/>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s>
  <cellStyleXfs count="1474">
    <xf numFmtId="0" fontId="0" fillId="0" borderId="0"/>
    <xf numFmtId="43"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cellStyleXfs>
  <cellXfs count="626">
    <xf numFmtId="0" fontId="0" fillId="0" borderId="0" xfId="0"/>
    <xf numFmtId="0" fontId="0" fillId="2" borderId="0" xfId="0" applyFill="1"/>
    <xf numFmtId="0" fontId="6" fillId="0" borderId="0" xfId="0" applyFont="1"/>
    <xf numFmtId="0" fontId="7" fillId="0" borderId="0" xfId="0" applyFont="1"/>
    <xf numFmtId="0" fontId="6" fillId="0" borderId="0" xfId="0" applyFont="1" applyAlignment="1">
      <alignment wrapText="1"/>
    </xf>
    <xf numFmtId="0" fontId="6" fillId="2" borderId="0" xfId="0" applyFont="1" applyFill="1"/>
    <xf numFmtId="0" fontId="6" fillId="2" borderId="0" xfId="0" applyFont="1" applyFill="1" applyAlignment="1">
      <alignment wrapText="1"/>
    </xf>
    <xf numFmtId="0" fontId="6"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0" xfId="0" applyFont="1" applyFill="1"/>
    <xf numFmtId="0" fontId="7" fillId="2" borderId="0" xfId="0" applyFont="1" applyFill="1" applyAlignment="1"/>
    <xf numFmtId="0" fontId="0" fillId="0" borderId="0" xfId="0" applyAlignment="1"/>
    <xf numFmtId="0" fontId="11" fillId="2" borderId="0" xfId="0" applyFont="1" applyFill="1" applyBorder="1" applyAlignment="1"/>
    <xf numFmtId="0" fontId="11" fillId="2" borderId="0" xfId="0" applyFont="1" applyFill="1" applyBorder="1" applyAlignment="1">
      <alignment horizontal="center"/>
    </xf>
    <xf numFmtId="0" fontId="13" fillId="0" borderId="0" xfId="0" applyFont="1"/>
    <xf numFmtId="0" fontId="14" fillId="0" borderId="0" xfId="0" applyFont="1"/>
    <xf numFmtId="0" fontId="0" fillId="0" borderId="0" xfId="0" applyBorder="1"/>
    <xf numFmtId="0" fontId="0" fillId="2" borderId="0" xfId="0" applyFill="1" applyBorder="1"/>
    <xf numFmtId="0" fontId="7" fillId="2" borderId="0" xfId="0" applyFont="1" applyFill="1" applyBorder="1"/>
    <xf numFmtId="0" fontId="6" fillId="0" borderId="0" xfId="0" applyFont="1" applyAlignment="1">
      <alignment horizontal="center"/>
    </xf>
    <xf numFmtId="0" fontId="0" fillId="0" borderId="0" xfId="0" applyBorder="1" applyAlignment="1"/>
    <xf numFmtId="0" fontId="3" fillId="0" borderId="0" xfId="0" applyFont="1" applyBorder="1" applyAlignment="1">
      <alignment horizontal="center" vertical="center"/>
    </xf>
    <xf numFmtId="0" fontId="17" fillId="0" borderId="0" xfId="0" applyFont="1"/>
    <xf numFmtId="0" fontId="15" fillId="2" borderId="0" xfId="0" applyFont="1" applyFill="1" applyBorder="1" applyAlignment="1">
      <alignment horizontal="center" vertical="center"/>
    </xf>
    <xf numFmtId="0" fontId="13" fillId="0" borderId="0" xfId="0" applyFont="1" applyAlignment="1">
      <alignment horizontal="center" vertical="center"/>
    </xf>
    <xf numFmtId="0" fontId="13" fillId="2" borderId="0" xfId="0" applyFont="1" applyFill="1"/>
    <xf numFmtId="0" fontId="13" fillId="2" borderId="0" xfId="0" applyFont="1" applyFill="1" applyAlignment="1">
      <alignment horizontal="center" vertical="center"/>
    </xf>
    <xf numFmtId="0" fontId="13" fillId="0" borderId="0" xfId="0" applyFont="1" applyAlignment="1">
      <alignment wrapText="1"/>
    </xf>
    <xf numFmtId="0" fontId="6" fillId="2" borderId="0" xfId="0" applyFont="1" applyFill="1" applyAlignment="1"/>
    <xf numFmtId="0" fontId="6" fillId="2" borderId="0" xfId="0" applyFont="1" applyFill="1" applyAlignment="1">
      <alignment horizontal="center"/>
    </xf>
    <xf numFmtId="0" fontId="15" fillId="10" borderId="1" xfId="0" applyFont="1" applyFill="1" applyBorder="1" applyAlignment="1">
      <alignment horizontal="center"/>
    </xf>
    <xf numFmtId="0" fontId="3" fillId="0" borderId="0" xfId="0" applyFont="1" applyFill="1"/>
    <xf numFmtId="0" fontId="11" fillId="0" borderId="0" xfId="0" applyFont="1" applyFill="1" applyBorder="1" applyAlignment="1">
      <alignment horizontal="left"/>
    </xf>
    <xf numFmtId="0" fontId="7" fillId="0" borderId="0" xfId="0" applyFont="1" applyFill="1"/>
    <xf numFmtId="0" fontId="6" fillId="2" borderId="0" xfId="0" applyFont="1" applyFill="1" applyBorder="1"/>
    <xf numFmtId="0" fontId="21" fillId="2" borderId="0" xfId="0" applyFont="1" applyFill="1" applyBorder="1"/>
    <xf numFmtId="0" fontId="26" fillId="0" borderId="0" xfId="0" applyFont="1" applyBorder="1"/>
    <xf numFmtId="0" fontId="0" fillId="2" borderId="0" xfId="0" applyFill="1" applyBorder="1" applyAlignment="1">
      <alignment horizontal="left"/>
    </xf>
    <xf numFmtId="0" fontId="0" fillId="0" borderId="0" xfId="0" applyFont="1"/>
    <xf numFmtId="0" fontId="29" fillId="2" borderId="1" xfId="0" applyFont="1" applyFill="1" applyBorder="1" applyAlignment="1">
      <alignment horizontal="center" vertical="center"/>
    </xf>
    <xf numFmtId="0" fontId="29" fillId="0" borderId="0" xfId="0" applyFont="1" applyFill="1" applyBorder="1" applyAlignment="1">
      <alignment wrapText="1"/>
    </xf>
    <xf numFmtId="0" fontId="29" fillId="2" borderId="1" xfId="0" applyFont="1" applyFill="1" applyBorder="1" applyAlignment="1">
      <alignment horizontal="center" vertical="center" wrapText="1"/>
    </xf>
    <xf numFmtId="0" fontId="0" fillId="2" borderId="0" xfId="0" applyFont="1" applyFill="1" applyBorder="1"/>
    <xf numFmtId="0" fontId="29" fillId="2" borderId="0" xfId="0" applyFont="1" applyFill="1" applyBorder="1" applyAlignment="1">
      <alignment horizontal="center" vertical="center"/>
    </xf>
    <xf numFmtId="43" fontId="29" fillId="2" borderId="0" xfId="1" applyFont="1" applyFill="1" applyBorder="1" applyAlignment="1">
      <alignment horizontal="center" vertical="center"/>
    </xf>
    <xf numFmtId="2" fontId="29" fillId="2" borderId="0" xfId="0" applyNumberFormat="1" applyFont="1" applyFill="1" applyBorder="1" applyAlignment="1">
      <alignment horizontal="center" vertical="center"/>
    </xf>
    <xf numFmtId="0" fontId="29" fillId="2" borderId="8" xfId="0" applyFont="1" applyFill="1" applyBorder="1" applyAlignment="1">
      <alignment horizontal="center"/>
    </xf>
    <xf numFmtId="0" fontId="29" fillId="2" borderId="8" xfId="0" applyFont="1" applyFill="1" applyBorder="1" applyAlignment="1"/>
    <xf numFmtId="0" fontId="0" fillId="2" borderId="36" xfId="0" applyFill="1" applyBorder="1"/>
    <xf numFmtId="0" fontId="3" fillId="2" borderId="33" xfId="0" applyFont="1" applyFill="1" applyBorder="1"/>
    <xf numFmtId="0" fontId="3" fillId="2" borderId="0" xfId="0" applyFont="1" applyFill="1" applyBorder="1"/>
    <xf numFmtId="0" fontId="0" fillId="2" borderId="0" xfId="0" applyFont="1" applyFill="1" applyBorder="1" applyAlignment="1">
      <alignment wrapText="1"/>
    </xf>
    <xf numFmtId="0" fontId="0" fillId="2" borderId="0" xfId="0" applyFont="1" applyFill="1" applyBorder="1" applyAlignment="1">
      <alignment horizontal="center" vertical="center"/>
    </xf>
    <xf numFmtId="0" fontId="0" fillId="2" borderId="37" xfId="0" applyFont="1" applyFill="1" applyBorder="1"/>
    <xf numFmtId="0" fontId="3" fillId="0" borderId="0" xfId="0" applyFont="1" applyBorder="1"/>
    <xf numFmtId="0" fontId="3" fillId="11" borderId="18" xfId="0" applyFont="1" applyFill="1" applyBorder="1" applyAlignment="1">
      <alignment horizontal="center" vertical="center"/>
    </xf>
    <xf numFmtId="0" fontId="0" fillId="0" borderId="0" xfId="0" applyFont="1" applyBorder="1"/>
    <xf numFmtId="0" fontId="0" fillId="2" borderId="0" xfId="0" applyFont="1" applyFill="1" applyBorder="1" applyAlignment="1">
      <alignment horizontal="left"/>
    </xf>
    <xf numFmtId="0" fontId="29" fillId="2" borderId="0" xfId="0" applyFont="1" applyFill="1" applyBorder="1" applyAlignment="1">
      <alignment horizontal="center"/>
    </xf>
    <xf numFmtId="0" fontId="3" fillId="0" borderId="33" xfId="0" applyFont="1" applyBorder="1"/>
    <xf numFmtId="0" fontId="0" fillId="18" borderId="34" xfId="0" applyFill="1" applyBorder="1"/>
    <xf numFmtId="0" fontId="0" fillId="18" borderId="35" xfId="0" applyFill="1" applyBorder="1"/>
    <xf numFmtId="0" fontId="0" fillId="18" borderId="36" xfId="0" applyFill="1" applyBorder="1"/>
    <xf numFmtId="0" fontId="0" fillId="18" borderId="33" xfId="0" applyFill="1" applyBorder="1"/>
    <xf numFmtId="0" fontId="0" fillId="18" borderId="37" xfId="0" applyFill="1" applyBorder="1"/>
    <xf numFmtId="0" fontId="0" fillId="18" borderId="30" xfId="0" applyFill="1" applyBorder="1"/>
    <xf numFmtId="0" fontId="14" fillId="18" borderId="31" xfId="0" applyFont="1" applyFill="1" applyBorder="1"/>
    <xf numFmtId="0" fontId="13" fillId="18" borderId="31" xfId="0" applyFont="1" applyFill="1" applyBorder="1" applyAlignment="1">
      <alignment wrapText="1"/>
    </xf>
    <xf numFmtId="0" fontId="13" fillId="18" borderId="31" xfId="0" applyFont="1" applyFill="1" applyBorder="1"/>
    <xf numFmtId="0" fontId="13" fillId="18" borderId="31" xfId="0" applyFont="1" applyFill="1" applyBorder="1" applyAlignment="1">
      <alignment horizontal="center" vertical="center"/>
    </xf>
    <xf numFmtId="0" fontId="0" fillId="18" borderId="31" xfId="0" applyFill="1" applyBorder="1"/>
    <xf numFmtId="0" fontId="0" fillId="18" borderId="32" xfId="0" applyFill="1" applyBorder="1"/>
    <xf numFmtId="0" fontId="0" fillId="2" borderId="33" xfId="0" applyFill="1" applyBorder="1"/>
    <xf numFmtId="0" fontId="0" fillId="2" borderId="37" xfId="0" applyFill="1" applyBorder="1"/>
    <xf numFmtId="0" fontId="3" fillId="2" borderId="0" xfId="0" applyFont="1" applyFill="1" applyBorder="1" applyAlignment="1">
      <alignment vertical="top" wrapText="1"/>
    </xf>
    <xf numFmtId="0" fontId="3" fillId="19" borderId="39" xfId="0" applyFont="1" applyFill="1" applyBorder="1" applyAlignment="1">
      <alignment horizontal="center" vertical="center"/>
    </xf>
    <xf numFmtId="0" fontId="3" fillId="21" borderId="18" xfId="0" applyFont="1" applyFill="1" applyBorder="1" applyAlignment="1">
      <alignment horizontal="center" vertical="center"/>
    </xf>
    <xf numFmtId="0" fontId="3" fillId="21" borderId="20" xfId="0" applyFont="1" applyFill="1" applyBorder="1" applyAlignment="1">
      <alignment horizontal="center" vertical="center"/>
    </xf>
    <xf numFmtId="0" fontId="3" fillId="19" borderId="26" xfId="0" applyFont="1" applyFill="1" applyBorder="1" applyAlignment="1">
      <alignment horizontal="center" vertical="center"/>
    </xf>
    <xf numFmtId="0" fontId="3" fillId="21" borderId="31" xfId="0" applyFont="1" applyFill="1" applyBorder="1" applyAlignment="1">
      <alignment horizontal="center"/>
    </xf>
    <xf numFmtId="0" fontId="32" fillId="13" borderId="1" xfId="0" applyFont="1" applyFill="1" applyBorder="1" applyAlignment="1">
      <alignment horizontal="center" vertical="center" wrapText="1"/>
    </xf>
    <xf numFmtId="0" fontId="32" fillId="13" borderId="2" xfId="0" applyFont="1" applyFill="1" applyBorder="1" applyAlignment="1">
      <alignment horizontal="center" vertical="center" wrapText="1"/>
    </xf>
    <xf numFmtId="0" fontId="32" fillId="7" borderId="2" xfId="0" applyFont="1" applyFill="1" applyBorder="1" applyAlignment="1">
      <alignment horizontal="center" vertical="center"/>
    </xf>
    <xf numFmtId="0" fontId="15" fillId="11" borderId="1" xfId="0" applyFont="1" applyFill="1" applyBorder="1"/>
    <xf numFmtId="0" fontId="32" fillId="7" borderId="9" xfId="0" applyFont="1" applyFill="1" applyBorder="1" applyAlignment="1">
      <alignment horizontal="center" vertical="center"/>
    </xf>
    <xf numFmtId="0" fontId="32" fillId="8" borderId="9" xfId="0" applyFont="1" applyFill="1" applyBorder="1" applyAlignment="1">
      <alignment horizontal="center" vertical="center"/>
    </xf>
    <xf numFmtId="0" fontId="15" fillId="11" borderId="1" xfId="0" applyFont="1" applyFill="1" applyBorder="1" applyAlignment="1">
      <alignment horizontal="center"/>
    </xf>
    <xf numFmtId="0" fontId="32" fillId="13" borderId="2" xfId="0" applyFont="1" applyFill="1" applyBorder="1" applyAlignment="1">
      <alignment horizontal="center" vertical="center"/>
    </xf>
    <xf numFmtId="9" fontId="34" fillId="9" borderId="1" xfId="0" applyNumberFormat="1" applyFont="1" applyFill="1" applyBorder="1" applyAlignment="1">
      <alignment horizontal="center"/>
    </xf>
    <xf numFmtId="0" fontId="34" fillId="9" borderId="1" xfId="0" applyFont="1" applyFill="1" applyBorder="1"/>
    <xf numFmtId="9" fontId="34" fillId="9" borderId="1" xfId="0" applyNumberFormat="1" applyFont="1" applyFill="1" applyBorder="1"/>
    <xf numFmtId="9" fontId="32" fillId="15" borderId="9" xfId="0" applyNumberFormat="1" applyFont="1" applyFill="1" applyBorder="1"/>
    <xf numFmtId="0" fontId="32" fillId="15" borderId="9" xfId="0" applyFont="1" applyFill="1" applyBorder="1" applyAlignment="1">
      <alignment horizontal="center"/>
    </xf>
    <xf numFmtId="1" fontId="32" fillId="15" borderId="9" xfId="0" applyNumberFormat="1" applyFont="1" applyFill="1" applyBorder="1" applyAlignment="1">
      <alignment horizontal="center"/>
    </xf>
    <xf numFmtId="9" fontId="34" fillId="9" borderId="9" xfId="0" applyNumberFormat="1" applyFont="1" applyFill="1" applyBorder="1"/>
    <xf numFmtId="0" fontId="34" fillId="9" borderId="9" xfId="0" applyFont="1" applyFill="1" applyBorder="1" applyAlignment="1">
      <alignment horizontal="center"/>
    </xf>
    <xf numFmtId="0" fontId="32" fillId="9" borderId="9" xfId="0" applyFont="1" applyFill="1" applyBorder="1" applyAlignment="1">
      <alignment horizontal="center"/>
    </xf>
    <xf numFmtId="9" fontId="34" fillId="9" borderId="9" xfId="0" applyNumberFormat="1" applyFont="1" applyFill="1" applyBorder="1" applyAlignment="1">
      <alignment horizontal="center"/>
    </xf>
    <xf numFmtId="0" fontId="34" fillId="9" borderId="9" xfId="0" applyFont="1" applyFill="1" applyBorder="1"/>
    <xf numFmtId="0" fontId="34" fillId="9" borderId="3" xfId="0" applyFont="1" applyFill="1" applyBorder="1"/>
    <xf numFmtId="0" fontId="32" fillId="0" borderId="9" xfId="0" applyFont="1" applyBorder="1" applyAlignment="1">
      <alignment horizontal="center" vertical="center"/>
    </xf>
    <xf numFmtId="0" fontId="15" fillId="11" borderId="1" xfId="0" applyFont="1" applyFill="1" applyBorder="1" applyAlignment="1">
      <alignment horizontal="left"/>
    </xf>
    <xf numFmtId="0" fontId="34" fillId="0" borderId="1" xfId="0" applyFont="1" applyBorder="1"/>
    <xf numFmtId="0" fontId="10" fillId="0" borderId="1" xfId="0" applyFont="1" applyBorder="1" applyAlignment="1">
      <alignment horizontal="center"/>
    </xf>
    <xf numFmtId="0" fontId="10" fillId="0" borderId="1" xfId="0" applyFont="1" applyBorder="1"/>
    <xf numFmtId="0" fontId="7" fillId="2" borderId="33" xfId="0" applyFont="1" applyFill="1" applyBorder="1"/>
    <xf numFmtId="0" fontId="10" fillId="14" borderId="0" xfId="0" applyFont="1" applyFill="1" applyBorder="1" applyAlignment="1">
      <alignment wrapText="1"/>
    </xf>
    <xf numFmtId="0" fontId="10" fillId="14" borderId="0" xfId="0" applyFont="1" applyFill="1" applyBorder="1"/>
    <xf numFmtId="0" fontId="10" fillId="14" borderId="0" xfId="0"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Border="1"/>
    <xf numFmtId="0" fontId="15" fillId="11" borderId="18" xfId="0" applyFont="1" applyFill="1" applyBorder="1" applyAlignment="1">
      <alignment horizontal="center" vertical="center"/>
    </xf>
    <xf numFmtId="0" fontId="15" fillId="11" borderId="18" xfId="0" applyFont="1" applyFill="1" applyBorder="1" applyAlignment="1">
      <alignment horizontal="right"/>
    </xf>
    <xf numFmtId="0" fontId="15" fillId="11" borderId="18" xfId="0" applyFont="1" applyFill="1" applyBorder="1"/>
    <xf numFmtId="0" fontId="15" fillId="11" borderId="18" xfId="0" quotePrefix="1" applyFont="1" applyFill="1" applyBorder="1" applyAlignment="1">
      <alignment horizontal="right"/>
    </xf>
    <xf numFmtId="2" fontId="15" fillId="11" borderId="18" xfId="0" quotePrefix="1" applyNumberFormat="1" applyFont="1" applyFill="1" applyBorder="1" applyAlignment="1">
      <alignment horizontal="right"/>
    </xf>
    <xf numFmtId="0" fontId="15" fillId="0" borderId="33" xfId="0" applyFont="1" applyBorder="1"/>
    <xf numFmtId="0" fontId="33" fillId="0" borderId="0" xfId="0" applyFont="1" applyBorder="1"/>
    <xf numFmtId="0" fontId="34" fillId="0" borderId="0" xfId="0" applyFont="1" applyBorder="1" applyAlignment="1">
      <alignment wrapText="1"/>
    </xf>
    <xf numFmtId="0" fontId="34" fillId="0" borderId="0" xfId="0" applyFont="1" applyBorder="1"/>
    <xf numFmtId="0" fontId="34" fillId="0" borderId="0" xfId="0" applyFont="1" applyBorder="1" applyAlignment="1">
      <alignment horizontal="center" vertical="center"/>
    </xf>
    <xf numFmtId="0" fontId="34" fillId="0" borderId="0" xfId="0" applyFont="1" applyBorder="1" applyAlignment="1">
      <alignment horizontal="center"/>
    </xf>
    <xf numFmtId="0" fontId="15" fillId="11" borderId="18" xfId="0" applyFont="1" applyFill="1" applyBorder="1" applyAlignment="1">
      <alignment horizontal="right" vertical="center"/>
    </xf>
    <xf numFmtId="0" fontId="15" fillId="2" borderId="33" xfId="0" applyFont="1" applyFill="1" applyBorder="1" applyAlignment="1">
      <alignment horizontal="right" vertical="center"/>
    </xf>
    <xf numFmtId="0" fontId="33" fillId="2" borderId="0" xfId="0" applyFont="1" applyFill="1" applyBorder="1" applyAlignment="1"/>
    <xf numFmtId="0" fontId="33" fillId="2" borderId="0" xfId="0" applyFont="1" applyFill="1" applyBorder="1"/>
    <xf numFmtId="0" fontId="34" fillId="2" borderId="0" xfId="0" applyFont="1" applyFill="1" applyBorder="1"/>
    <xf numFmtId="164" fontId="34" fillId="2" borderId="0" xfId="0" applyNumberFormat="1" applyFont="1" applyFill="1" applyBorder="1"/>
    <xf numFmtId="9" fontId="34" fillId="2" borderId="0" xfId="0" applyNumberFormat="1" applyFont="1" applyFill="1" applyBorder="1"/>
    <xf numFmtId="0" fontId="34" fillId="2" borderId="0" xfId="0" applyFont="1" applyFill="1" applyBorder="1" applyAlignment="1">
      <alignment horizontal="center"/>
    </xf>
    <xf numFmtId="0" fontId="33" fillId="9" borderId="0" xfId="0" applyFont="1" applyFill="1" applyBorder="1"/>
    <xf numFmtId="0" fontId="15" fillId="11" borderId="18" xfId="0" quotePrefix="1" applyFont="1" applyFill="1" applyBorder="1" applyAlignment="1">
      <alignment horizontal="right" vertical="center"/>
    </xf>
    <xf numFmtId="0" fontId="15" fillId="2" borderId="33" xfId="0" applyFont="1" applyFill="1" applyBorder="1"/>
    <xf numFmtId="0" fontId="15" fillId="2" borderId="0" xfId="0" applyFont="1" applyFill="1" applyBorder="1" applyAlignment="1">
      <alignment horizontal="left"/>
    </xf>
    <xf numFmtId="0" fontId="33" fillId="2" borderId="0" xfId="0" applyFont="1" applyFill="1" applyBorder="1" applyAlignment="1">
      <alignment horizontal="left"/>
    </xf>
    <xf numFmtId="0" fontId="34" fillId="2" borderId="0" xfId="0" applyFont="1" applyFill="1" applyBorder="1" applyAlignment="1">
      <alignment wrapText="1"/>
    </xf>
    <xf numFmtId="0" fontId="34" fillId="2" borderId="0" xfId="0" applyFont="1" applyFill="1" applyBorder="1" applyAlignment="1">
      <alignment horizontal="center" vertical="center"/>
    </xf>
    <xf numFmtId="0" fontId="7" fillId="0" borderId="33" xfId="0" applyFont="1" applyBorder="1"/>
    <xf numFmtId="0" fontId="7" fillId="0" borderId="0" xfId="0" applyFont="1" applyBorder="1"/>
    <xf numFmtId="0" fontId="6" fillId="0" borderId="0" xfId="0" applyFont="1" applyBorder="1"/>
    <xf numFmtId="0" fontId="10" fillId="0" borderId="0" xfId="0" applyFont="1" applyBorder="1"/>
    <xf numFmtId="0" fontId="10" fillId="0" borderId="0" xfId="0" applyFont="1" applyBorder="1" applyAlignment="1">
      <alignment horizontal="center" vertical="center"/>
    </xf>
    <xf numFmtId="0" fontId="10" fillId="0" borderId="0" xfId="0" applyFont="1" applyBorder="1" applyAlignment="1">
      <alignment horizontal="center"/>
    </xf>
    <xf numFmtId="0" fontId="7" fillId="0" borderId="30" xfId="0" applyFont="1" applyBorder="1"/>
    <xf numFmtId="0" fontId="7" fillId="0" borderId="31" xfId="0" applyFont="1" applyBorder="1"/>
    <xf numFmtId="0" fontId="0" fillId="0" borderId="31" xfId="0" applyBorder="1"/>
    <xf numFmtId="0" fontId="6" fillId="0" borderId="31" xfId="0" applyFont="1" applyBorder="1"/>
    <xf numFmtId="0" fontId="6" fillId="0" borderId="31" xfId="0" applyFont="1" applyBorder="1" applyAlignment="1">
      <alignment wrapText="1"/>
    </xf>
    <xf numFmtId="0" fontId="0" fillId="18" borderId="48" xfId="0" applyFill="1" applyBorder="1"/>
    <xf numFmtId="0" fontId="8" fillId="0" borderId="0" xfId="1473" applyBorder="1"/>
    <xf numFmtId="0" fontId="0" fillId="0" borderId="0" xfId="0" applyBorder="1" applyAlignment="1">
      <alignment horizontal="center"/>
    </xf>
    <xf numFmtId="0" fontId="0" fillId="0" borderId="37" xfId="0" applyBorder="1"/>
    <xf numFmtId="0" fontId="0" fillId="0" borderId="33" xfId="0" applyBorder="1"/>
    <xf numFmtId="0" fontId="3" fillId="0" borderId="37" xfId="0" applyFont="1" applyBorder="1"/>
    <xf numFmtId="0" fontId="0" fillId="0" borderId="30" xfId="0" applyBorder="1"/>
    <xf numFmtId="0" fontId="0" fillId="0" borderId="32" xfId="0" applyBorder="1"/>
    <xf numFmtId="0" fontId="0" fillId="2" borderId="0" xfId="0" applyFill="1" applyBorder="1" applyAlignment="1">
      <alignment horizontal="left"/>
    </xf>
    <xf numFmtId="0" fontId="0" fillId="2" borderId="5" xfId="0" applyFont="1" applyFill="1" applyBorder="1" applyAlignment="1">
      <alignment horizontal="right" vertical="center" wrapText="1"/>
    </xf>
    <xf numFmtId="0" fontId="0" fillId="2" borderId="6" xfId="0" applyFont="1" applyFill="1" applyBorder="1" applyAlignment="1">
      <alignment horizontal="right" vertical="center" wrapText="1"/>
    </xf>
    <xf numFmtId="0" fontId="0" fillId="2" borderId="2" xfId="0" applyFont="1" applyFill="1" applyBorder="1" applyAlignment="1">
      <alignment horizontal="right" vertical="center" wrapText="1"/>
    </xf>
    <xf numFmtId="0" fontId="3" fillId="21" borderId="18" xfId="0" applyFont="1" applyFill="1" applyBorder="1" applyAlignment="1">
      <alignment horizontal="center" vertical="center"/>
    </xf>
    <xf numFmtId="0" fontId="3" fillId="0" borderId="0" xfId="0" applyFont="1" applyBorder="1" applyAlignment="1">
      <alignment horizontal="center"/>
    </xf>
    <xf numFmtId="0" fontId="15" fillId="12" borderId="1"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0" fillId="0" borderId="0" xfId="0" applyBorder="1" applyAlignment="1">
      <alignment horizontal="left"/>
    </xf>
    <xf numFmtId="0" fontId="0" fillId="0" borderId="0" xfId="0" applyFill="1" applyBorder="1"/>
    <xf numFmtId="0" fontId="22" fillId="26" borderId="1" xfId="0" applyFont="1" applyFill="1" applyBorder="1" applyAlignment="1" applyProtection="1">
      <alignment horizontal="center" vertical="center"/>
      <protection locked="0"/>
    </xf>
    <xf numFmtId="0" fontId="22" fillId="26" borderId="1" xfId="0" quotePrefix="1" applyFont="1" applyFill="1" applyBorder="1" applyAlignment="1" applyProtection="1">
      <alignment horizontal="center" vertical="center"/>
      <protection locked="0"/>
    </xf>
    <xf numFmtId="0" fontId="22" fillId="26" borderId="19" xfId="0" quotePrefix="1" applyFont="1" applyFill="1" applyBorder="1" applyAlignment="1" applyProtection="1">
      <alignment horizontal="center" vertical="center"/>
      <protection locked="0"/>
    </xf>
    <xf numFmtId="0" fontId="23" fillId="26" borderId="1" xfId="0" applyFont="1" applyFill="1" applyBorder="1" applyAlignment="1" applyProtection="1">
      <alignment horizontal="center" vertical="center"/>
      <protection locked="0"/>
    </xf>
    <xf numFmtId="0" fontId="24" fillId="26" borderId="19" xfId="0" applyFont="1" applyFill="1" applyBorder="1" applyAlignment="1" applyProtection="1">
      <alignment horizontal="center" vertical="center"/>
      <protection locked="0"/>
    </xf>
    <xf numFmtId="0" fontId="24" fillId="26" borderId="1" xfId="0" applyFont="1" applyFill="1" applyBorder="1" applyAlignment="1" applyProtection="1">
      <alignment horizontal="center" vertical="center"/>
      <protection locked="0"/>
    </xf>
    <xf numFmtId="0" fontId="24" fillId="26" borderId="20" xfId="0" applyFont="1" applyFill="1" applyBorder="1" applyAlignment="1" applyProtection="1">
      <alignment horizontal="center" vertical="center"/>
      <protection locked="0"/>
    </xf>
    <xf numFmtId="0" fontId="24" fillId="26" borderId="21" xfId="0" applyFont="1" applyFill="1" applyBorder="1" applyAlignment="1" applyProtection="1">
      <alignment horizontal="center" vertical="center"/>
      <protection locked="0"/>
    </xf>
    <xf numFmtId="0" fontId="22" fillId="26" borderId="21" xfId="0" applyFont="1" applyFill="1" applyBorder="1" applyAlignment="1" applyProtection="1">
      <alignment horizontal="center" vertical="center"/>
      <protection locked="0"/>
    </xf>
    <xf numFmtId="0" fontId="0" fillId="2" borderId="2" xfId="0" applyFont="1" applyFill="1" applyBorder="1" applyAlignment="1">
      <alignment vertical="center" wrapText="1"/>
    </xf>
    <xf numFmtId="0" fontId="3" fillId="11" borderId="1" xfId="0" applyFont="1" applyFill="1" applyBorder="1" applyAlignment="1">
      <alignment horizontal="center" vertical="center"/>
    </xf>
    <xf numFmtId="0" fontId="29" fillId="26" borderId="1" xfId="0" applyFont="1" applyFill="1" applyBorder="1" applyAlignment="1">
      <alignment horizontal="center" vertical="center"/>
    </xf>
    <xf numFmtId="167" fontId="29" fillId="25" borderId="1" xfId="0" applyNumberFormat="1" applyFont="1" applyFill="1" applyBorder="1" applyAlignment="1">
      <alignment horizontal="center" vertical="center"/>
    </xf>
    <xf numFmtId="43" fontId="29" fillId="25" borderId="1" xfId="1" applyFont="1" applyFill="1" applyBorder="1" applyAlignment="1">
      <alignment horizontal="center" vertical="center"/>
    </xf>
    <xf numFmtId="2" fontId="29" fillId="25" borderId="1" xfId="0" applyNumberFormat="1" applyFont="1" applyFill="1" applyBorder="1" applyAlignment="1">
      <alignment horizontal="center" vertical="center"/>
    </xf>
    <xf numFmtId="166" fontId="29" fillId="25" borderId="1" xfId="0" applyNumberFormat="1" applyFont="1" applyFill="1" applyBorder="1" applyAlignment="1">
      <alignment horizontal="center" vertical="center"/>
    </xf>
    <xf numFmtId="0" fontId="37" fillId="21" borderId="14" xfId="0" quotePrefix="1" applyFont="1" applyFill="1" applyBorder="1" applyAlignment="1" applyProtection="1">
      <alignment horizontal="center" vertical="center" wrapText="1"/>
    </xf>
    <xf numFmtId="0" fontId="37" fillId="21" borderId="14" xfId="0" applyFont="1" applyFill="1" applyBorder="1" applyAlignment="1" applyProtection="1">
      <alignment horizontal="center" vertical="center"/>
    </xf>
    <xf numFmtId="0" fontId="37" fillId="21" borderId="15" xfId="0" applyFont="1" applyFill="1" applyBorder="1" applyAlignment="1" applyProtection="1">
      <alignment horizontal="center" vertical="center"/>
    </xf>
    <xf numFmtId="0" fontId="37" fillId="21" borderId="1" xfId="0" applyFont="1" applyFill="1" applyBorder="1" applyAlignment="1" applyProtection="1">
      <alignment horizontal="center" vertical="center"/>
    </xf>
    <xf numFmtId="0" fontId="37" fillId="21" borderId="19" xfId="0" applyFont="1" applyFill="1" applyBorder="1" applyAlignment="1" applyProtection="1">
      <alignment horizontal="center" vertical="center" wrapText="1"/>
    </xf>
    <xf numFmtId="0" fontId="37" fillId="21" borderId="1" xfId="0" applyFont="1" applyFill="1" applyBorder="1" applyAlignment="1" applyProtection="1">
      <alignment horizontal="center" vertical="center" wrapText="1"/>
    </xf>
    <xf numFmtId="0" fontId="37" fillId="21" borderId="1" xfId="0" quotePrefix="1" applyFont="1" applyFill="1" applyBorder="1" applyAlignment="1" applyProtection="1">
      <alignment horizontal="center" vertical="center" wrapText="1"/>
    </xf>
    <xf numFmtId="0" fontId="21" fillId="21" borderId="1" xfId="0" applyFont="1" applyFill="1" applyBorder="1" applyAlignment="1" applyProtection="1">
      <alignment horizontal="center" vertical="center" wrapText="1"/>
    </xf>
    <xf numFmtId="0" fontId="21" fillId="21" borderId="19" xfId="0" applyFont="1" applyFill="1" applyBorder="1" applyAlignment="1" applyProtection="1">
      <alignment horizontal="center" vertical="center" wrapText="1"/>
    </xf>
    <xf numFmtId="0" fontId="22" fillId="22" borderId="19" xfId="0" quotePrefix="1" applyFont="1" applyFill="1" applyBorder="1" applyAlignment="1" applyProtection="1">
      <alignment horizontal="center" vertical="center"/>
    </xf>
    <xf numFmtId="0" fontId="21" fillId="21" borderId="18" xfId="0" applyFont="1" applyFill="1" applyBorder="1" applyAlignment="1" applyProtection="1">
      <alignment horizontal="center" vertical="center" wrapText="1"/>
    </xf>
    <xf numFmtId="0" fontId="37" fillId="21" borderId="19" xfId="0" quotePrefix="1" applyFont="1" applyFill="1" applyBorder="1" applyAlignment="1" applyProtection="1">
      <alignment horizontal="center" vertical="center" wrapText="1"/>
    </xf>
    <xf numFmtId="0" fontId="22" fillId="20" borderId="29" xfId="0" quotePrefix="1" applyFont="1" applyFill="1" applyBorder="1" applyAlignment="1" applyProtection="1">
      <alignment horizontal="center" vertical="center"/>
    </xf>
    <xf numFmtId="0" fontId="0" fillId="19" borderId="19" xfId="0" applyFill="1" applyBorder="1" applyAlignment="1" applyProtection="1">
      <alignment horizontal="center" vertical="center"/>
      <protection locked="0"/>
    </xf>
    <xf numFmtId="0" fontId="3" fillId="19" borderId="1" xfId="0" applyFont="1" applyFill="1" applyBorder="1" applyAlignment="1" applyProtection="1">
      <alignment horizontal="center" vertical="center"/>
      <protection locked="0"/>
    </xf>
    <xf numFmtId="0" fontId="3" fillId="0" borderId="37" xfId="0" applyFont="1" applyBorder="1" applyAlignment="1">
      <alignment horizontal="center"/>
    </xf>
    <xf numFmtId="0" fontId="33" fillId="26" borderId="1" xfId="0" applyFont="1" applyFill="1" applyBorder="1" applyAlignment="1">
      <alignment vertical="center"/>
    </xf>
    <xf numFmtId="0" fontId="32" fillId="27" borderId="1" xfId="0" applyFont="1" applyFill="1" applyBorder="1" applyAlignment="1" applyProtection="1">
      <alignment horizontal="center"/>
      <protection locked="0"/>
    </xf>
    <xf numFmtId="0" fontId="32" fillId="27" borderId="1" xfId="0" applyFont="1" applyFill="1" applyBorder="1" applyAlignment="1">
      <alignment horizontal="center"/>
    </xf>
    <xf numFmtId="0" fontId="32" fillId="27" borderId="2" xfId="0" applyFont="1" applyFill="1" applyBorder="1" applyAlignment="1">
      <alignment horizontal="center"/>
    </xf>
    <xf numFmtId="0" fontId="32" fillId="27" borderId="3" xfId="0" applyFont="1" applyFill="1" applyBorder="1" applyAlignment="1">
      <alignment horizontal="center"/>
    </xf>
    <xf numFmtId="0" fontId="32" fillId="27" borderId="9" xfId="0" applyFont="1" applyFill="1" applyBorder="1" applyAlignment="1">
      <alignment horizontal="center"/>
    </xf>
    <xf numFmtId="9" fontId="32" fillId="28" borderId="2" xfId="0" applyNumberFormat="1" applyFont="1" applyFill="1" applyBorder="1" applyAlignment="1">
      <alignment horizontal="center"/>
    </xf>
    <xf numFmtId="0" fontId="32" fillId="28" borderId="2" xfId="0" applyFont="1" applyFill="1" applyBorder="1" applyAlignment="1">
      <alignment horizontal="center"/>
    </xf>
    <xf numFmtId="0" fontId="32" fillId="28" borderId="3" xfId="0" applyFont="1" applyFill="1" applyBorder="1" applyAlignment="1">
      <alignment horizontal="center"/>
    </xf>
    <xf numFmtId="9" fontId="32" fillId="28" borderId="1" xfId="0" applyNumberFormat="1" applyFont="1" applyFill="1" applyBorder="1" applyAlignment="1">
      <alignment horizontal="center"/>
    </xf>
    <xf numFmtId="164" fontId="32" fillId="28" borderId="1" xfId="0" applyNumberFormat="1" applyFont="1" applyFill="1" applyBorder="1" applyAlignment="1">
      <alignment horizontal="center"/>
    </xf>
    <xf numFmtId="164" fontId="32" fillId="28" borderId="9" xfId="0" applyNumberFormat="1" applyFont="1" applyFill="1" applyBorder="1" applyAlignment="1">
      <alignment horizontal="center"/>
    </xf>
    <xf numFmtId="2" fontId="32" fillId="28" borderId="9" xfId="0" applyNumberFormat="1" applyFont="1" applyFill="1" applyBorder="1" applyAlignment="1">
      <alignment horizontal="center"/>
    </xf>
    <xf numFmtId="0" fontId="0" fillId="22" borderId="29" xfId="0" applyFill="1" applyBorder="1" applyAlignment="1">
      <alignment horizontal="center" vertical="center"/>
    </xf>
    <xf numFmtId="0" fontId="33" fillId="2" borderId="4" xfId="0" applyFont="1" applyFill="1" applyBorder="1" applyAlignment="1"/>
    <xf numFmtId="0" fontId="32" fillId="7" borderId="51" xfId="0" applyFont="1" applyFill="1" applyBorder="1" applyAlignment="1">
      <alignment horizontal="center" vertical="center"/>
    </xf>
    <xf numFmtId="0" fontId="32" fillId="8" borderId="51" xfId="0" applyFont="1" applyFill="1" applyBorder="1" applyAlignment="1">
      <alignment horizontal="center" vertical="center"/>
    </xf>
    <xf numFmtId="0" fontId="32" fillId="7" borderId="3" xfId="0" applyFont="1" applyFill="1" applyBorder="1" applyAlignment="1">
      <alignment horizontal="center" vertical="center"/>
    </xf>
    <xf numFmtId="0" fontId="38" fillId="0" borderId="0" xfId="0" applyFont="1"/>
    <xf numFmtId="165" fontId="32" fillId="27" borderId="2" xfId="1" applyNumberFormat="1" applyFont="1" applyFill="1" applyBorder="1" applyAlignment="1">
      <alignment horizontal="center"/>
    </xf>
    <xf numFmtId="165" fontId="32" fillId="27" borderId="9" xfId="1" applyNumberFormat="1" applyFont="1" applyFill="1" applyBorder="1" applyAlignment="1">
      <alignment horizontal="center"/>
    </xf>
    <xf numFmtId="9" fontId="32" fillId="28" borderId="3" xfId="30" applyFont="1" applyFill="1" applyBorder="1" applyAlignment="1">
      <alignment horizont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5" fillId="2" borderId="0" xfId="0" applyFont="1" applyFill="1"/>
    <xf numFmtId="0" fontId="15" fillId="2" borderId="0" xfId="0" applyFont="1" applyFill="1" applyBorder="1" applyAlignment="1">
      <alignment horizontal="left" vertical="center"/>
    </xf>
    <xf numFmtId="0" fontId="15" fillId="2" borderId="0" xfId="0" applyFont="1" applyFill="1" applyBorder="1"/>
    <xf numFmtId="0" fontId="15" fillId="11"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6" borderId="1" xfId="0" applyFont="1" applyFill="1" applyBorder="1" applyAlignment="1">
      <alignment horizontal="center" vertical="center"/>
    </xf>
    <xf numFmtId="0" fontId="15" fillId="0" borderId="1" xfId="0" applyFont="1" applyFill="1" applyBorder="1" applyAlignment="1">
      <alignment horizontal="center"/>
    </xf>
    <xf numFmtId="0" fontId="15" fillId="0" borderId="0" xfId="0" applyFont="1" applyFill="1"/>
    <xf numFmtId="0" fontId="33" fillId="2" borderId="0" xfId="0" applyFont="1" applyFill="1"/>
    <xf numFmtId="0" fontId="33" fillId="2" borderId="0" xfId="0" applyFont="1" applyFill="1" applyAlignment="1"/>
    <xf numFmtId="0" fontId="15" fillId="11" borderId="1" xfId="0" quotePrefix="1" applyFont="1" applyFill="1" applyBorder="1"/>
    <xf numFmtId="0" fontId="15" fillId="2" borderId="1" xfId="0" applyFont="1" applyFill="1" applyBorder="1" applyAlignment="1">
      <alignment horizontal="center"/>
    </xf>
    <xf numFmtId="0" fontId="33" fillId="0" borderId="0" xfId="0" applyFont="1"/>
    <xf numFmtId="0" fontId="15" fillId="0" borderId="1" xfId="0" quotePrefix="1" applyFont="1" applyFill="1" applyBorder="1"/>
    <xf numFmtId="0" fontId="15" fillId="0" borderId="1" xfId="0" applyFont="1" applyBorder="1" applyAlignment="1">
      <alignment horizontal="center"/>
    </xf>
    <xf numFmtId="0" fontId="3" fillId="12" borderId="1" xfId="0" applyFont="1" applyFill="1" applyBorder="1" applyAlignment="1">
      <alignment horizontal="center"/>
    </xf>
    <xf numFmtId="0" fontId="0" fillId="2" borderId="0" xfId="0" applyFont="1" applyFill="1"/>
    <xf numFmtId="0" fontId="35" fillId="16" borderId="1" xfId="0" applyFont="1" applyFill="1" applyBorder="1" applyAlignment="1">
      <alignment horizontal="center"/>
    </xf>
    <xf numFmtId="0" fontId="35" fillId="22" borderId="1" xfId="0" applyFont="1" applyFill="1" applyBorder="1" applyAlignment="1">
      <alignment horizontal="center"/>
    </xf>
    <xf numFmtId="0" fontId="33" fillId="22" borderId="0" xfId="0" applyFont="1" applyFill="1"/>
    <xf numFmtId="0" fontId="15" fillId="6" borderId="2" xfId="0" applyFont="1" applyFill="1" applyBorder="1" applyAlignment="1">
      <alignment horizontal="center" vertical="center"/>
    </xf>
    <xf numFmtId="0" fontId="15" fillId="0" borderId="0" xfId="0" applyFont="1" applyFill="1" applyAlignment="1">
      <alignment horizontal="center"/>
    </xf>
    <xf numFmtId="0" fontId="15" fillId="2" borderId="0" xfId="0" quotePrefix="1" applyFont="1" applyFill="1" applyBorder="1" applyAlignment="1">
      <alignment horizontal="right" vertical="top"/>
    </xf>
    <xf numFmtId="0" fontId="15" fillId="6" borderId="0" xfId="0" applyFont="1" applyFill="1" applyBorder="1" applyAlignment="1">
      <alignment horizontal="center" vertical="center"/>
    </xf>
    <xf numFmtId="0" fontId="15" fillId="12" borderId="1" xfId="0" applyFont="1" applyFill="1" applyBorder="1" applyAlignment="1">
      <alignment horizontal="center" vertical="center"/>
    </xf>
    <xf numFmtId="0" fontId="15" fillId="11" borderId="1" xfId="0" applyFont="1" applyFill="1" applyBorder="1" applyAlignment="1">
      <alignment horizontal="right"/>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0" xfId="0" applyFont="1" applyFill="1" applyBorder="1" applyAlignment="1">
      <alignment horizontal="right"/>
    </xf>
    <xf numFmtId="0" fontId="0" fillId="2" borderId="0" xfId="0" applyFont="1" applyFill="1" applyBorder="1" applyAlignment="1">
      <alignment horizontal="left" wrapText="1"/>
    </xf>
    <xf numFmtId="2" fontId="3" fillId="2" borderId="0" xfId="0" applyNumberFormat="1" applyFont="1" applyFill="1" applyBorder="1" applyAlignment="1">
      <alignment horizontal="center" vertical="center" wrapText="1"/>
    </xf>
    <xf numFmtId="0" fontId="15" fillId="11" borderId="1" xfId="0" quotePrefix="1" applyFont="1" applyFill="1" applyBorder="1" applyAlignment="1">
      <alignment horizontal="right"/>
    </xf>
    <xf numFmtId="0" fontId="3" fillId="11" borderId="1" xfId="0" applyFont="1" applyFill="1" applyBorder="1" applyAlignment="1">
      <alignment horizontal="right" vertical="center"/>
    </xf>
    <xf numFmtId="0" fontId="3" fillId="2" borderId="0" xfId="0" applyFont="1" applyFill="1" applyBorder="1" applyAlignment="1">
      <alignment horizontal="right" vertical="center"/>
    </xf>
    <xf numFmtId="0" fontId="3" fillId="11" borderId="1" xfId="0" quotePrefix="1" applyFont="1" applyFill="1" applyBorder="1" applyAlignment="1">
      <alignment horizontal="right" vertical="center"/>
    </xf>
    <xf numFmtId="0" fontId="15" fillId="11" borderId="0" xfId="0" applyFont="1" applyFill="1" applyBorder="1" applyAlignment="1">
      <alignment horizontal="right"/>
    </xf>
    <xf numFmtId="0" fontId="0" fillId="18" borderId="41" xfId="0" applyFill="1" applyBorder="1"/>
    <xf numFmtId="0" fontId="0" fillId="18" borderId="42" xfId="0" applyFill="1" applyBorder="1"/>
    <xf numFmtId="0" fontId="0" fillId="18" borderId="43" xfId="0" applyFill="1" applyBorder="1"/>
    <xf numFmtId="0" fontId="0" fillId="18" borderId="52" xfId="0" applyFill="1" applyBorder="1"/>
    <xf numFmtId="0" fontId="13" fillId="2" borderId="34" xfId="0" applyFont="1" applyFill="1" applyBorder="1" applyAlignment="1">
      <alignment horizontal="center" vertical="center"/>
    </xf>
    <xf numFmtId="0" fontId="3" fillId="12" borderId="13" xfId="0" applyFont="1" applyFill="1" applyBorder="1" applyAlignment="1">
      <alignment horizontal="center" vertical="center"/>
    </xf>
    <xf numFmtId="0" fontId="3" fillId="0" borderId="35" xfId="0" applyFont="1" applyBorder="1"/>
    <xf numFmtId="0" fontId="3" fillId="12" borderId="14"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0" fillId="2" borderId="37" xfId="0" applyFont="1" applyFill="1" applyBorder="1" applyAlignment="1">
      <alignment horizontal="center" vertical="center"/>
    </xf>
    <xf numFmtId="0" fontId="0" fillId="4" borderId="19" xfId="0" applyFont="1" applyFill="1" applyBorder="1" applyAlignment="1">
      <alignment horizontal="center" vertical="center"/>
    </xf>
    <xf numFmtId="0" fontId="3" fillId="2" borderId="19" xfId="0" applyFont="1" applyFill="1" applyBorder="1" applyAlignment="1">
      <alignment horizontal="center" vertical="center"/>
    </xf>
    <xf numFmtId="0" fontId="0" fillId="0" borderId="37" xfId="0" applyFont="1" applyBorder="1" applyAlignment="1">
      <alignment horizontal="center" vertical="center"/>
    </xf>
    <xf numFmtId="0" fontId="29" fillId="2" borderId="37" xfId="0" applyFont="1" applyFill="1" applyBorder="1" applyAlignment="1">
      <alignment horizontal="center" vertical="center"/>
    </xf>
    <xf numFmtId="43" fontId="29" fillId="2" borderId="37" xfId="1" applyFont="1" applyFill="1" applyBorder="1" applyAlignment="1">
      <alignment horizontal="center" vertical="center"/>
    </xf>
    <xf numFmtId="2" fontId="29" fillId="2" borderId="37" xfId="0" applyNumberFormat="1" applyFont="1" applyFill="1" applyBorder="1" applyAlignment="1">
      <alignment horizontal="center" vertical="center"/>
    </xf>
    <xf numFmtId="0" fontId="13" fillId="0" borderId="33" xfId="0" applyFont="1" applyBorder="1"/>
    <xf numFmtId="0" fontId="13" fillId="0" borderId="37" xfId="0" applyFont="1" applyBorder="1"/>
    <xf numFmtId="0" fontId="29" fillId="2" borderId="31" xfId="0" applyFont="1" applyFill="1" applyBorder="1" applyAlignment="1">
      <alignment horizontal="center"/>
    </xf>
    <xf numFmtId="0" fontId="0" fillId="2" borderId="32" xfId="0" applyFont="1" applyFill="1" applyBorder="1" applyAlignment="1">
      <alignment horizontal="center" vertical="center"/>
    </xf>
    <xf numFmtId="0" fontId="0" fillId="26" borderId="38" xfId="0" applyFont="1" applyFill="1" applyBorder="1" applyAlignment="1">
      <alignment horizontal="left" vertical="top"/>
    </xf>
    <xf numFmtId="0" fontId="0" fillId="26" borderId="50" xfId="0" applyFont="1" applyFill="1" applyBorder="1" applyAlignment="1">
      <alignment vertical="center" wrapText="1"/>
    </xf>
    <xf numFmtId="0" fontId="0" fillId="26" borderId="11" xfId="0" applyFont="1" applyFill="1" applyBorder="1" applyAlignment="1">
      <alignment vertical="center" wrapText="1"/>
    </xf>
    <xf numFmtId="0" fontId="0" fillId="26" borderId="47" xfId="0" applyFont="1" applyFill="1" applyBorder="1" applyAlignment="1">
      <alignment vertical="center" wrapText="1"/>
    </xf>
    <xf numFmtId="0" fontId="0" fillId="26" borderId="11" xfId="0" applyFont="1" applyFill="1" applyBorder="1" applyAlignment="1">
      <alignment horizontal="left" vertical="top"/>
    </xf>
    <xf numFmtId="0" fontId="0" fillId="26" borderId="47" xfId="0" applyFont="1" applyFill="1" applyBorder="1" applyAlignment="1">
      <alignment horizontal="left" vertical="top"/>
    </xf>
    <xf numFmtId="0" fontId="15" fillId="0" borderId="2" xfId="0" applyFont="1" applyFill="1" applyBorder="1" applyAlignment="1">
      <alignment horizontal="center" vertical="center"/>
    </xf>
    <xf numFmtId="0" fontId="15" fillId="11" borderId="2" xfId="0" applyFont="1" applyFill="1" applyBorder="1" applyAlignment="1">
      <alignment horizontal="center" vertical="center"/>
    </xf>
    <xf numFmtId="165" fontId="15" fillId="11" borderId="2" xfId="0" applyNumberFormat="1" applyFont="1" applyFill="1" applyBorder="1"/>
    <xf numFmtId="0" fontId="39" fillId="11" borderId="51" xfId="0" applyFont="1" applyFill="1" applyBorder="1" applyAlignment="1">
      <alignment horizontal="center"/>
    </xf>
    <xf numFmtId="0" fontId="15" fillId="11" borderId="2" xfId="0" quotePrefix="1" applyFont="1" applyFill="1" applyBorder="1"/>
    <xf numFmtId="0" fontId="15" fillId="11" borderId="2" xfId="0" applyFont="1" applyFill="1" applyBorder="1"/>
    <xf numFmtId="0" fontId="15" fillId="11" borderId="2" xfId="0" applyFont="1" applyFill="1" applyBorder="1" applyAlignment="1">
      <alignment horizontal="center"/>
    </xf>
    <xf numFmtId="0" fontId="15" fillId="11" borderId="2" xfId="0" quotePrefix="1" applyFont="1" applyFill="1" applyBorder="1" applyAlignment="1">
      <alignment vertical="top"/>
    </xf>
    <xf numFmtId="0" fontId="15" fillId="2" borderId="10" xfId="0" quotePrefix="1" applyFont="1" applyFill="1" applyBorder="1" applyAlignment="1">
      <alignment vertical="top"/>
    </xf>
    <xf numFmtId="0" fontId="15" fillId="0" borderId="5" xfId="0" applyFont="1" applyBorder="1" applyAlignment="1">
      <alignment horizontal="center"/>
    </xf>
    <xf numFmtId="0" fontId="15" fillId="6" borderId="5" xfId="0" applyFont="1" applyFill="1" applyBorder="1" applyAlignment="1">
      <alignment horizontal="center" vertical="center"/>
    </xf>
    <xf numFmtId="0" fontId="15" fillId="2" borderId="5" xfId="0" applyFont="1" applyFill="1" applyBorder="1" applyAlignment="1">
      <alignment horizontal="center"/>
    </xf>
    <xf numFmtId="0" fontId="3" fillId="0" borderId="0" xfId="0" applyFont="1" applyBorder="1" applyAlignment="1">
      <alignment vertical="center"/>
    </xf>
    <xf numFmtId="0" fontId="19" fillId="0" borderId="0" xfId="0" applyFont="1" applyBorder="1" applyAlignment="1">
      <alignment vertical="center"/>
    </xf>
    <xf numFmtId="0" fontId="17" fillId="0" borderId="0" xfId="0" applyFont="1" applyBorder="1" applyAlignment="1">
      <alignment vertical="center"/>
    </xf>
    <xf numFmtId="0" fontId="31" fillId="2" borderId="0" xfId="0" applyFont="1" applyFill="1" applyBorder="1" applyAlignment="1">
      <alignment horizontal="left" vertical="top" wrapText="1"/>
    </xf>
    <xf numFmtId="0" fontId="32" fillId="13" borderId="0" xfId="0" applyFont="1" applyFill="1" applyBorder="1" applyAlignment="1">
      <alignment horizontal="center" vertical="center" wrapText="1"/>
    </xf>
    <xf numFmtId="0" fontId="32" fillId="8" borderId="0" xfId="0" applyFont="1" applyFill="1" applyBorder="1" applyAlignment="1">
      <alignment horizontal="center" vertical="center"/>
    </xf>
    <xf numFmtId="0" fontId="33" fillId="26" borderId="0" xfId="0" applyFont="1" applyFill="1" applyBorder="1" applyAlignment="1">
      <alignment horizontal="center"/>
    </xf>
    <xf numFmtId="0" fontId="32" fillId="7" borderId="0" xfId="0" applyFont="1" applyFill="1" applyBorder="1" applyAlignment="1">
      <alignment horizontal="center" vertical="center"/>
    </xf>
    <xf numFmtId="0" fontId="34" fillId="9" borderId="0" xfId="0" applyFont="1" applyFill="1" applyBorder="1"/>
    <xf numFmtId="9" fontId="34" fillId="9" borderId="0" xfId="0" applyNumberFormat="1" applyFont="1" applyFill="1" applyBorder="1"/>
    <xf numFmtId="1" fontId="32" fillId="15" borderId="0" xfId="0" applyNumberFormat="1" applyFont="1" applyFill="1" applyBorder="1" applyAlignment="1">
      <alignment horizontal="center"/>
    </xf>
    <xf numFmtId="0" fontId="32" fillId="9" borderId="0" xfId="0" applyFont="1" applyFill="1" applyBorder="1" applyAlignment="1">
      <alignment horizontal="center"/>
    </xf>
    <xf numFmtId="0" fontId="32" fillId="0" borderId="0" xfId="0" applyFont="1" applyBorder="1" applyAlignment="1">
      <alignment horizontal="center" vertical="center"/>
    </xf>
    <xf numFmtId="0" fontId="6" fillId="0" borderId="0" xfId="0" applyFont="1" applyBorder="1" applyAlignment="1">
      <alignment wrapText="1"/>
    </xf>
    <xf numFmtId="0" fontId="3" fillId="2" borderId="0" xfId="0" applyFont="1" applyFill="1" applyBorder="1" applyAlignment="1">
      <alignment horizontal="left"/>
    </xf>
    <xf numFmtId="0" fontId="0" fillId="2" borderId="33" xfId="0" applyFont="1" applyFill="1" applyBorder="1" applyAlignment="1">
      <alignment horizontal="left"/>
    </xf>
    <xf numFmtId="2" fontId="15" fillId="11" borderId="18" xfId="0" applyNumberFormat="1" applyFont="1" applyFill="1" applyBorder="1"/>
    <xf numFmtId="0" fontId="0" fillId="0" borderId="8" xfId="0" applyBorder="1" applyAlignment="1"/>
    <xf numFmtId="0" fontId="0" fillId="0" borderId="49" xfId="0" applyBorder="1" applyAlignment="1"/>
    <xf numFmtId="0" fontId="0" fillId="0" borderId="37" xfId="0" applyBorder="1" applyAlignment="1"/>
    <xf numFmtId="0" fontId="41" fillId="0" borderId="0" xfId="0" applyFont="1"/>
    <xf numFmtId="0" fontId="42" fillId="2" borderId="33" xfId="0" applyFont="1" applyFill="1" applyBorder="1" applyAlignment="1">
      <alignment horizontal="left"/>
    </xf>
    <xf numFmtId="0" fontId="27" fillId="2" borderId="31" xfId="0" applyFont="1" applyFill="1" applyBorder="1" applyAlignment="1">
      <alignment horizontal="left" vertical="top"/>
    </xf>
    <xf numFmtId="2" fontId="29" fillId="25" borderId="17" xfId="0" applyNumberFormat="1" applyFont="1" applyFill="1" applyBorder="1" applyAlignment="1">
      <alignment horizontal="center" vertical="center"/>
    </xf>
    <xf numFmtId="0" fontId="29" fillId="25" borderId="4" xfId="0" applyFont="1" applyFill="1" applyBorder="1" applyAlignment="1">
      <alignment horizontal="center" vertical="center"/>
    </xf>
    <xf numFmtId="166" fontId="29" fillId="25" borderId="3" xfId="0" applyNumberFormat="1" applyFont="1" applyFill="1" applyBorder="1" applyAlignment="1">
      <alignment horizontal="center" vertical="center"/>
    </xf>
    <xf numFmtId="0" fontId="45" fillId="0" borderId="0" xfId="0" applyFont="1"/>
    <xf numFmtId="166" fontId="46" fillId="25" borderId="56" xfId="0" applyNumberFormat="1" applyFont="1" applyFill="1" applyBorder="1" applyAlignment="1">
      <alignment horizontal="center" vertical="center"/>
    </xf>
    <xf numFmtId="1" fontId="29" fillId="25" borderId="1" xfId="0" applyNumberFormat="1" applyFont="1" applyFill="1" applyBorder="1" applyAlignment="1">
      <alignment horizontal="center" vertical="center"/>
    </xf>
    <xf numFmtId="0" fontId="21" fillId="21" borderId="1" xfId="0" applyFont="1" applyFill="1" applyBorder="1" applyAlignment="1" applyProtection="1">
      <alignment horizontal="center" vertical="center" wrapText="1"/>
    </xf>
    <xf numFmtId="0" fontId="22" fillId="26" borderId="22" xfId="0" applyFont="1" applyFill="1" applyBorder="1" applyAlignment="1" applyProtection="1">
      <alignment horizontal="center" vertical="center"/>
      <protection locked="0"/>
    </xf>
    <xf numFmtId="0" fontId="22" fillId="26" borderId="23" xfId="0" applyFont="1" applyFill="1" applyBorder="1" applyAlignment="1" applyProtection="1">
      <alignment horizontal="center" vertical="center"/>
      <protection locked="0"/>
    </xf>
    <xf numFmtId="0" fontId="24" fillId="26" borderId="18" xfId="0" applyFont="1" applyFill="1" applyBorder="1" applyAlignment="1" applyProtection="1">
      <alignment horizontal="center" vertical="center"/>
      <protection locked="0"/>
    </xf>
    <xf numFmtId="0" fontId="24" fillId="26" borderId="1" xfId="0" applyFont="1" applyFill="1" applyBorder="1" applyAlignment="1" applyProtection="1">
      <alignment horizontal="center" vertical="center"/>
      <protection locked="0"/>
    </xf>
    <xf numFmtId="0" fontId="22" fillId="26" borderId="1" xfId="0" applyFont="1" applyFill="1" applyBorder="1" applyAlignment="1" applyProtection="1">
      <alignment horizontal="center" vertical="center"/>
      <protection locked="0"/>
    </xf>
    <xf numFmtId="0" fontId="22" fillId="26" borderId="5" xfId="0" applyFont="1" applyFill="1" applyBorder="1" applyAlignment="1" applyProtection="1">
      <alignment horizontal="center" vertical="center"/>
      <protection locked="0"/>
    </xf>
    <xf numFmtId="0" fontId="22" fillId="26" borderId="2" xfId="0" applyFont="1" applyFill="1" applyBorder="1" applyAlignment="1" applyProtection="1">
      <alignment horizontal="center" vertical="center"/>
      <protection locked="0"/>
    </xf>
    <xf numFmtId="0" fontId="22" fillId="26" borderId="21" xfId="0" applyFont="1" applyFill="1" applyBorder="1" applyAlignment="1" applyProtection="1">
      <alignment horizontal="center" vertical="center"/>
      <protection locked="0"/>
    </xf>
    <xf numFmtId="0" fontId="37" fillId="21" borderId="18" xfId="0" applyFont="1" applyFill="1" applyBorder="1" applyAlignment="1" applyProtection="1">
      <alignment horizontal="center" vertical="center" wrapText="1"/>
    </xf>
    <xf numFmtId="0" fontId="37" fillId="21" borderId="1" xfId="0" applyFont="1" applyFill="1" applyBorder="1" applyAlignment="1" applyProtection="1">
      <alignment horizontal="center" vertical="center" wrapText="1"/>
    </xf>
    <xf numFmtId="0" fontId="17" fillId="21" borderId="24" xfId="0" applyFont="1" applyFill="1" applyBorder="1" applyAlignment="1">
      <alignment horizontal="center"/>
    </xf>
    <xf numFmtId="0" fontId="17" fillId="21" borderId="25" xfId="0" applyFont="1" applyFill="1" applyBorder="1" applyAlignment="1">
      <alignment horizontal="center"/>
    </xf>
    <xf numFmtId="0" fontId="17" fillId="21" borderId="26" xfId="0" applyFont="1" applyFill="1" applyBorder="1" applyAlignment="1">
      <alignment horizontal="center"/>
    </xf>
    <xf numFmtId="0" fontId="3" fillId="21" borderId="13" xfId="0" applyFont="1" applyFill="1" applyBorder="1" applyAlignment="1">
      <alignment horizontal="center"/>
    </xf>
    <xf numFmtId="0" fontId="3" fillId="21" borderId="14" xfId="0" applyFont="1" applyFill="1" applyBorder="1" applyAlignment="1">
      <alignment horizontal="center"/>
    </xf>
    <xf numFmtId="0" fontId="3" fillId="21" borderId="15" xfId="0" applyFont="1" applyFill="1" applyBorder="1" applyAlignment="1">
      <alignment horizontal="center"/>
    </xf>
    <xf numFmtId="0" fontId="3" fillId="21" borderId="18" xfId="0" applyFont="1" applyFill="1" applyBorder="1" applyAlignment="1">
      <alignment horizontal="center"/>
    </xf>
    <xf numFmtId="0" fontId="3" fillId="21" borderId="1" xfId="0" applyFont="1" applyFill="1" applyBorder="1" applyAlignment="1">
      <alignment horizontal="center"/>
    </xf>
    <xf numFmtId="0" fontId="3" fillId="21" borderId="19" xfId="0" applyFont="1" applyFill="1" applyBorder="1" applyAlignment="1">
      <alignment horizontal="center"/>
    </xf>
    <xf numFmtId="0" fontId="3" fillId="21" borderId="16" xfId="0" applyFont="1" applyFill="1" applyBorder="1" applyAlignment="1">
      <alignment horizontal="center"/>
    </xf>
    <xf numFmtId="0" fontId="3" fillId="21" borderId="6" xfId="0" applyFont="1" applyFill="1" applyBorder="1" applyAlignment="1">
      <alignment horizontal="center"/>
    </xf>
    <xf numFmtId="0" fontId="3" fillId="21" borderId="17" xfId="0" applyFont="1" applyFill="1" applyBorder="1" applyAlignment="1">
      <alignment horizontal="center"/>
    </xf>
    <xf numFmtId="0" fontId="3" fillId="26" borderId="2" xfId="0" applyFont="1" applyFill="1" applyBorder="1" applyAlignment="1">
      <alignment horizontal="center"/>
    </xf>
    <xf numFmtId="0" fontId="3" fillId="26" borderId="1" xfId="0" applyFont="1" applyFill="1" applyBorder="1" applyAlignment="1">
      <alignment horizontal="center"/>
    </xf>
    <xf numFmtId="0" fontId="3" fillId="26" borderId="19" xfId="0" applyFont="1" applyFill="1" applyBorder="1" applyAlignment="1">
      <alignment horizontal="center"/>
    </xf>
    <xf numFmtId="0" fontId="3" fillId="26" borderId="23" xfId="0" applyFont="1" applyFill="1" applyBorder="1" applyAlignment="1">
      <alignment horizontal="center"/>
    </xf>
    <xf numFmtId="0" fontId="3" fillId="26" borderId="21" xfId="0" applyFont="1" applyFill="1" applyBorder="1" applyAlignment="1">
      <alignment horizontal="center"/>
    </xf>
    <xf numFmtId="0" fontId="3" fillId="26" borderId="29" xfId="0" applyFont="1" applyFill="1" applyBorder="1" applyAlignment="1">
      <alignment horizontal="center"/>
    </xf>
    <xf numFmtId="0" fontId="27" fillId="2" borderId="30" xfId="0" applyFont="1" applyFill="1" applyBorder="1" applyAlignment="1">
      <alignment horizontal="left" vertical="top" wrapText="1"/>
    </xf>
    <xf numFmtId="0" fontId="27" fillId="2" borderId="31" xfId="0" applyFont="1" applyFill="1" applyBorder="1" applyAlignment="1">
      <alignment horizontal="left" vertical="top"/>
    </xf>
    <xf numFmtId="0" fontId="27" fillId="2" borderId="32" xfId="0" applyFont="1" applyFill="1" applyBorder="1" applyAlignment="1">
      <alignment horizontal="left" vertical="top"/>
    </xf>
    <xf numFmtId="0" fontId="0" fillId="2" borderId="33" xfId="0" applyFill="1" applyBorder="1" applyAlignment="1">
      <alignment horizontal="left" vertical="center" wrapText="1"/>
    </xf>
    <xf numFmtId="0" fontId="0" fillId="2" borderId="0" xfId="0" applyFill="1" applyBorder="1" applyAlignment="1">
      <alignment horizontal="left" vertical="center" wrapText="1"/>
    </xf>
    <xf numFmtId="0" fontId="0" fillId="2" borderId="10" xfId="0" applyFill="1" applyBorder="1" applyAlignment="1">
      <alignment horizontal="left" vertical="center" wrapText="1"/>
    </xf>
    <xf numFmtId="0" fontId="3" fillId="21" borderId="20" xfId="0" applyFont="1" applyFill="1" applyBorder="1" applyAlignment="1">
      <alignment horizontal="center"/>
    </xf>
    <xf numFmtId="0" fontId="3" fillId="21" borderId="21" xfId="0" applyFont="1" applyFill="1" applyBorder="1" applyAlignment="1">
      <alignment horizontal="center"/>
    </xf>
    <xf numFmtId="0" fontId="3" fillId="21" borderId="29" xfId="0" applyFont="1" applyFill="1" applyBorder="1" applyAlignment="1">
      <alignment horizontal="center"/>
    </xf>
    <xf numFmtId="0" fontId="0" fillId="2" borderId="42" xfId="0" applyFont="1" applyFill="1" applyBorder="1" applyAlignment="1">
      <alignment horizontal="left" vertical="top" wrapText="1"/>
    </xf>
    <xf numFmtId="0" fontId="37" fillId="21" borderId="13" xfId="0" applyFont="1" applyFill="1" applyBorder="1" applyAlignment="1" applyProtection="1">
      <alignment horizontal="center" vertical="center"/>
    </xf>
    <xf numFmtId="0" fontId="37" fillId="21" borderId="14" xfId="0" applyFont="1" applyFill="1" applyBorder="1" applyAlignment="1" applyProtection="1">
      <alignment horizontal="center" vertical="center"/>
    </xf>
    <xf numFmtId="0" fontId="22" fillId="26" borderId="18" xfId="0" applyFont="1" applyFill="1" applyBorder="1" applyAlignment="1" applyProtection="1">
      <alignment horizontal="center" vertical="center"/>
      <protection locked="0"/>
    </xf>
    <xf numFmtId="0" fontId="20" fillId="2" borderId="34"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37" fillId="21" borderId="18" xfId="0" applyFont="1" applyFill="1" applyBorder="1" applyAlignment="1" applyProtection="1">
      <alignment horizontal="center" vertical="center"/>
    </xf>
    <xf numFmtId="0" fontId="37" fillId="21" borderId="1" xfId="0" applyFont="1" applyFill="1" applyBorder="1" applyAlignment="1" applyProtection="1">
      <alignment horizontal="center" vertical="center"/>
    </xf>
    <xf numFmtId="0" fontId="0" fillId="2" borderId="3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3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3" fillId="2" borderId="33" xfId="0" applyFont="1" applyFill="1" applyBorder="1" applyAlignment="1">
      <alignment horizontal="left"/>
    </xf>
    <xf numFmtId="0" fontId="3" fillId="2" borderId="0" xfId="0" applyFont="1" applyFill="1" applyBorder="1" applyAlignment="1">
      <alignment horizontal="left"/>
    </xf>
    <xf numFmtId="0" fontId="3" fillId="2" borderId="10" xfId="0" applyFont="1" applyFill="1" applyBorder="1" applyAlignment="1">
      <alignment horizontal="left"/>
    </xf>
    <xf numFmtId="0" fontId="0" fillId="2" borderId="33" xfId="0" applyFill="1" applyBorder="1" applyAlignment="1">
      <alignment horizontal="left" vertical="center"/>
    </xf>
    <xf numFmtId="0" fontId="0" fillId="2" borderId="0" xfId="0" applyFill="1" applyBorder="1" applyAlignment="1">
      <alignment horizontal="left" vertical="center"/>
    </xf>
    <xf numFmtId="0" fontId="0" fillId="2" borderId="10" xfId="0" applyFill="1" applyBorder="1" applyAlignment="1">
      <alignment horizontal="left" vertical="center"/>
    </xf>
    <xf numFmtId="0" fontId="0" fillId="2" borderId="33" xfId="0" applyFill="1" applyBorder="1" applyAlignment="1">
      <alignment horizontal="left" vertical="top" wrapText="1"/>
    </xf>
    <xf numFmtId="0" fontId="0" fillId="2" borderId="0" xfId="0" applyFill="1" applyBorder="1" applyAlignment="1">
      <alignment horizontal="left" vertical="top" wrapText="1"/>
    </xf>
    <xf numFmtId="0" fontId="0" fillId="2" borderId="10" xfId="0" applyFill="1" applyBorder="1" applyAlignment="1">
      <alignment horizontal="left" vertical="top" wrapText="1"/>
    </xf>
    <xf numFmtId="0" fontId="3" fillId="26" borderId="9" xfId="0" applyFont="1" applyFill="1" applyBorder="1" applyAlignment="1">
      <alignment horizontal="center"/>
    </xf>
    <xf numFmtId="0" fontId="3" fillId="26" borderId="3" xfId="0" applyFont="1" applyFill="1" applyBorder="1" applyAlignment="1">
      <alignment horizontal="center"/>
    </xf>
    <xf numFmtId="0" fontId="3" fillId="26" borderId="28" xfId="0" applyFont="1" applyFill="1" applyBorder="1" applyAlignment="1">
      <alignment horizontal="center"/>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6" xfId="0" applyFont="1" applyFill="1" applyBorder="1" applyAlignment="1">
      <alignment horizontal="left" vertical="top" wrapText="1"/>
    </xf>
    <xf numFmtId="0" fontId="0" fillId="2" borderId="2" xfId="0" applyFont="1" applyFill="1" applyBorder="1" applyAlignment="1">
      <alignment horizontal="left" vertical="top" wrapText="1"/>
    </xf>
    <xf numFmtId="0" fontId="20" fillId="2" borderId="35" xfId="0" applyFont="1" applyFill="1" applyBorder="1" applyAlignment="1">
      <alignment horizontal="center" vertical="center"/>
    </xf>
    <xf numFmtId="0" fontId="30" fillId="2" borderId="0" xfId="0" applyFont="1" applyFill="1" applyBorder="1" applyAlignment="1">
      <alignment horizontal="left" vertical="top" wrapText="1"/>
    </xf>
    <xf numFmtId="0" fontId="30" fillId="2" borderId="37" xfId="0" applyFont="1" applyFill="1" applyBorder="1" applyAlignment="1">
      <alignment horizontal="left" vertical="top" wrapText="1"/>
    </xf>
    <xf numFmtId="0" fontId="3" fillId="12" borderId="14"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5" xfId="0" applyFont="1" applyFill="1" applyBorder="1" applyAlignment="1">
      <alignment horizontal="right" vertical="center" wrapText="1"/>
    </xf>
    <xf numFmtId="0" fontId="0" fillId="2" borderId="6" xfId="0" applyFont="1" applyFill="1" applyBorder="1" applyAlignment="1">
      <alignment horizontal="right" vertical="center" wrapText="1"/>
    </xf>
    <xf numFmtId="0" fontId="0" fillId="2" borderId="2" xfId="0" applyFont="1" applyFill="1" applyBorder="1" applyAlignment="1">
      <alignment horizontal="right" vertical="center" wrapText="1"/>
    </xf>
    <xf numFmtId="0" fontId="0" fillId="2" borderId="22" xfId="0" applyFont="1" applyFill="1" applyBorder="1" applyAlignment="1">
      <alignment horizontal="right" vertical="center" wrapText="1"/>
    </xf>
    <xf numFmtId="0" fontId="0" fillId="2" borderId="54" xfId="0" applyFont="1" applyFill="1" applyBorder="1" applyAlignment="1">
      <alignment horizontal="right" vertical="center" wrapText="1"/>
    </xf>
    <xf numFmtId="0" fontId="0" fillId="2" borderId="23" xfId="0" applyFont="1" applyFill="1" applyBorder="1" applyAlignment="1">
      <alignment horizontal="right" vertical="center" wrapText="1"/>
    </xf>
    <xf numFmtId="0" fontId="3" fillId="11" borderId="45" xfId="0" applyFont="1" applyFill="1" applyBorder="1" applyAlignment="1">
      <alignment horizontal="center" vertical="center"/>
    </xf>
    <xf numFmtId="0" fontId="3" fillId="11" borderId="46" xfId="0" applyFont="1" applyFill="1" applyBorder="1" applyAlignment="1">
      <alignment horizontal="center" vertical="center"/>
    </xf>
    <xf numFmtId="0" fontId="3" fillId="11" borderId="27" xfId="0" applyFont="1" applyFill="1" applyBorder="1" applyAlignment="1">
      <alignment horizontal="center" vertical="center"/>
    </xf>
    <xf numFmtId="0" fontId="3" fillId="11" borderId="53" xfId="0" applyFont="1" applyFill="1" applyBorder="1" applyAlignment="1">
      <alignment horizontal="center" vertical="center"/>
    </xf>
    <xf numFmtId="0" fontId="3" fillId="24" borderId="34" xfId="0" applyFont="1" applyFill="1" applyBorder="1" applyAlignment="1">
      <alignment horizontal="center"/>
    </xf>
    <xf numFmtId="0" fontId="3" fillId="24" borderId="36" xfId="0" applyFont="1" applyFill="1" applyBorder="1" applyAlignment="1">
      <alignment horizontal="center"/>
    </xf>
    <xf numFmtId="0" fontId="3" fillId="24" borderId="55" xfId="0" applyFont="1" applyFill="1" applyBorder="1" applyAlignment="1">
      <alignment horizontal="center"/>
    </xf>
    <xf numFmtId="0" fontId="3" fillId="0" borderId="8" xfId="0" applyFont="1" applyBorder="1" applyAlignment="1">
      <alignment horizontal="center"/>
    </xf>
    <xf numFmtId="0" fontId="3" fillId="2" borderId="33"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7" xfId="0" applyFont="1" applyFill="1" applyBorder="1" applyAlignment="1">
      <alignment horizontal="left" vertical="top" wrapText="1"/>
    </xf>
    <xf numFmtId="0" fontId="17" fillId="24" borderId="41" xfId="0" applyFont="1" applyFill="1" applyBorder="1" applyAlignment="1">
      <alignment horizontal="center"/>
    </xf>
    <xf numFmtId="0" fontId="17" fillId="24" borderId="42" xfId="0" applyFont="1" applyFill="1" applyBorder="1" applyAlignment="1">
      <alignment horizontal="center"/>
    </xf>
    <xf numFmtId="0" fontId="17" fillId="24" borderId="43" xfId="0" applyFont="1" applyFill="1" applyBorder="1" applyAlignment="1">
      <alignment horizontal="center"/>
    </xf>
    <xf numFmtId="0" fontId="3" fillId="21" borderId="41" xfId="0" applyFont="1" applyFill="1" applyBorder="1" applyAlignment="1">
      <alignment horizontal="center"/>
    </xf>
    <xf numFmtId="0" fontId="3" fillId="21" borderId="42" xfId="0" applyFont="1" applyFill="1" applyBorder="1" applyAlignment="1">
      <alignment horizontal="center"/>
    </xf>
    <xf numFmtId="0" fontId="3" fillId="21" borderId="44" xfId="0" applyFont="1" applyFill="1" applyBorder="1" applyAlignment="1">
      <alignment horizontal="center"/>
    </xf>
    <xf numFmtId="0" fontId="3" fillId="23" borderId="40" xfId="0" applyFont="1" applyFill="1" applyBorder="1" applyAlignment="1">
      <alignment horizontal="center" vertical="center"/>
    </xf>
    <xf numFmtId="0" fontId="3" fillId="23" borderId="43" xfId="0" applyFont="1" applyFill="1" applyBorder="1" applyAlignment="1">
      <alignment horizontal="center" vertical="center"/>
    </xf>
    <xf numFmtId="0" fontId="0" fillId="0" borderId="33" xfId="0" applyBorder="1" applyAlignment="1">
      <alignment horizontal="center"/>
    </xf>
    <xf numFmtId="0" fontId="0" fillId="0" borderId="0" xfId="0" applyBorder="1" applyAlignment="1">
      <alignment horizontal="center"/>
    </xf>
    <xf numFmtId="0" fontId="0" fillId="0" borderId="37" xfId="0" applyBorder="1" applyAlignment="1">
      <alignment horizontal="center"/>
    </xf>
    <xf numFmtId="0" fontId="3" fillId="21" borderId="7" xfId="0" applyFont="1" applyFill="1" applyBorder="1" applyAlignment="1">
      <alignment horizontal="left"/>
    </xf>
    <xf numFmtId="0" fontId="3" fillId="21" borderId="8" xfId="0" applyFont="1" applyFill="1" applyBorder="1" applyAlignment="1">
      <alignment horizontal="left"/>
    </xf>
    <xf numFmtId="0" fontId="0" fillId="0" borderId="8" xfId="0" applyBorder="1" applyAlignment="1">
      <alignment horizontal="center"/>
    </xf>
    <xf numFmtId="0" fontId="3" fillId="21" borderId="16" xfId="0" applyFont="1" applyFill="1" applyBorder="1" applyAlignment="1">
      <alignment horizontal="left" vertical="center"/>
    </xf>
    <xf numFmtId="0" fontId="3" fillId="21" borderId="6" xfId="0" applyFont="1" applyFill="1" applyBorder="1" applyAlignment="1">
      <alignment horizontal="left" vertical="center"/>
    </xf>
    <xf numFmtId="0" fontId="31" fillId="0" borderId="33" xfId="0" applyFont="1" applyBorder="1" applyAlignment="1">
      <alignment horizontal="left" wrapText="1"/>
    </xf>
    <xf numFmtId="0" fontId="31" fillId="0" borderId="0" xfId="0" applyFont="1" applyBorder="1" applyAlignment="1">
      <alignment horizontal="left" wrapText="1"/>
    </xf>
    <xf numFmtId="0" fontId="31" fillId="0" borderId="37" xfId="0" applyFont="1" applyBorder="1" applyAlignment="1">
      <alignment horizontal="left" wrapText="1"/>
    </xf>
    <xf numFmtId="0" fontId="3" fillId="0" borderId="49" xfId="0" applyFont="1" applyBorder="1" applyAlignment="1">
      <alignment horizontal="center"/>
    </xf>
    <xf numFmtId="0" fontId="33" fillId="26" borderId="1" xfId="0" applyFont="1" applyFill="1" applyBorder="1" applyAlignment="1">
      <alignment horizontal="center"/>
    </xf>
    <xf numFmtId="0" fontId="34" fillId="26" borderId="1" xfId="0" applyFont="1" applyFill="1" applyBorder="1" applyAlignment="1">
      <alignment horizontal="center" vertical="center"/>
    </xf>
    <xf numFmtId="0" fontId="34" fillId="26" borderId="5" xfId="0" applyFont="1" applyFill="1" applyBorder="1" applyAlignment="1">
      <alignment horizontal="center" vertical="center"/>
    </xf>
    <xf numFmtId="0" fontId="15" fillId="11" borderId="45" xfId="0" applyFont="1" applyFill="1" applyBorder="1" applyAlignment="1">
      <alignment horizontal="center" vertical="center"/>
    </xf>
    <xf numFmtId="0" fontId="15" fillId="11" borderId="46" xfId="0" applyFont="1" applyFill="1" applyBorder="1" applyAlignment="1">
      <alignment horizontal="center" vertical="center"/>
    </xf>
    <xf numFmtId="0" fontId="15" fillId="11" borderId="27" xfId="0" applyFont="1" applyFill="1" applyBorder="1" applyAlignment="1">
      <alignment horizontal="center" vertical="center"/>
    </xf>
    <xf numFmtId="0" fontId="0" fillId="0" borderId="1" xfId="0" applyFont="1" applyBorder="1" applyAlignment="1">
      <alignment horizontal="center"/>
    </xf>
    <xf numFmtId="0" fontId="0" fillId="26" borderId="1" xfId="0" applyFont="1" applyFill="1" applyBorder="1" applyAlignment="1">
      <alignment horizontal="center"/>
    </xf>
    <xf numFmtId="0" fontId="33" fillId="0" borderId="1" xfId="0" applyFont="1" applyBorder="1" applyAlignment="1">
      <alignment horizontal="center"/>
    </xf>
    <xf numFmtId="0" fontId="0" fillId="2" borderId="1" xfId="0" applyFont="1" applyFill="1" applyBorder="1" applyAlignment="1">
      <alignment horizontal="left" wrapText="1"/>
    </xf>
    <xf numFmtId="0" fontId="0" fillId="2" borderId="5" xfId="0" applyFont="1" applyFill="1" applyBorder="1" applyAlignment="1">
      <alignment horizontal="left" wrapText="1"/>
    </xf>
    <xf numFmtId="0" fontId="33" fillId="2" borderId="5" xfId="0" applyFont="1" applyFill="1" applyBorder="1" applyAlignment="1">
      <alignment horizontal="left" wrapText="1"/>
    </xf>
    <xf numFmtId="0" fontId="33" fillId="2" borderId="6" xfId="0" applyFont="1" applyFill="1" applyBorder="1" applyAlignment="1">
      <alignment horizontal="left" wrapText="1"/>
    </xf>
    <xf numFmtId="0" fontId="33" fillId="2" borderId="2" xfId="0" applyFont="1" applyFill="1" applyBorder="1" applyAlignment="1">
      <alignment horizontal="left" wrapText="1"/>
    </xf>
    <xf numFmtId="0" fontId="15" fillId="12" borderId="1" xfId="0" applyFont="1" applyFill="1" applyBorder="1" applyAlignment="1">
      <alignment horizontal="center" vertical="center" wrapText="1"/>
    </xf>
    <xf numFmtId="0" fontId="33" fillId="0" borderId="7" xfId="0" applyFont="1" applyBorder="1" applyAlignment="1">
      <alignment horizontal="left" wrapText="1"/>
    </xf>
    <xf numFmtId="0" fontId="33" fillId="0" borderId="8" xfId="0" applyFont="1" applyBorder="1" applyAlignment="1">
      <alignment horizontal="left" wrapText="1"/>
    </xf>
    <xf numFmtId="0" fontId="15" fillId="12" borderId="7" xfId="0" applyFont="1" applyFill="1" applyBorder="1" applyAlignment="1">
      <alignment horizontal="center" vertical="center" wrapText="1"/>
    </xf>
    <xf numFmtId="0" fontId="15" fillId="12" borderId="8" xfId="0" applyFont="1" applyFill="1" applyBorder="1" applyAlignment="1">
      <alignment horizontal="center" vertical="center" wrapText="1"/>
    </xf>
    <xf numFmtId="0" fontId="0" fillId="2" borderId="1" xfId="0" applyFont="1" applyFill="1" applyBorder="1" applyAlignment="1">
      <alignment horizontal="left"/>
    </xf>
    <xf numFmtId="0" fontId="33" fillId="2" borderId="1" xfId="0" applyFont="1" applyFill="1" applyBorder="1" applyAlignment="1">
      <alignment horizontal="left"/>
    </xf>
    <xf numFmtId="0" fontId="33" fillId="2" borderId="1" xfId="0" applyFont="1" applyFill="1" applyBorder="1" applyAlignment="1">
      <alignment horizontal="center"/>
    </xf>
    <xf numFmtId="0" fontId="33" fillId="2" borderId="4" xfId="0" applyFont="1" applyFill="1" applyBorder="1" applyAlignment="1">
      <alignment horizontal="center"/>
    </xf>
    <xf numFmtId="0" fontId="0" fillId="26" borderId="4" xfId="0" applyFont="1" applyFill="1" applyBorder="1" applyAlignment="1">
      <alignment horizontal="center" vertical="center"/>
    </xf>
    <xf numFmtId="0" fontId="33" fillId="26" borderId="4" xfId="0" applyFont="1" applyFill="1" applyBorder="1" applyAlignment="1">
      <alignment horizontal="center"/>
    </xf>
    <xf numFmtId="0" fontId="31" fillId="2" borderId="33" xfId="0" applyFont="1" applyFill="1" applyBorder="1" applyAlignment="1">
      <alignment horizontal="left" vertical="top" wrapText="1"/>
    </xf>
    <xf numFmtId="0" fontId="31" fillId="2" borderId="0" xfId="0" applyFont="1" applyFill="1" applyBorder="1" applyAlignment="1">
      <alignment horizontal="left" vertical="top" wrapText="1"/>
    </xf>
    <xf numFmtId="0" fontId="15" fillId="11" borderId="4" xfId="0" applyFont="1" applyFill="1" applyBorder="1" applyAlignment="1">
      <alignment horizontal="right" vertical="center"/>
    </xf>
    <xf numFmtId="0" fontId="15" fillId="11" borderId="12" xfId="0" applyFont="1" applyFill="1" applyBorder="1" applyAlignment="1">
      <alignment horizontal="right" vertical="center"/>
    </xf>
    <xf numFmtId="0" fontId="15" fillId="11" borderId="3" xfId="0" applyFont="1" applyFill="1" applyBorder="1" applyAlignment="1">
      <alignment horizontal="right" vertical="center"/>
    </xf>
    <xf numFmtId="0" fontId="15" fillId="11" borderId="45" xfId="0" applyFont="1" applyFill="1" applyBorder="1" applyAlignment="1">
      <alignment horizontal="right" vertical="center"/>
    </xf>
    <xf numFmtId="0" fontId="15" fillId="11" borderId="46" xfId="0" applyFont="1" applyFill="1" applyBorder="1" applyAlignment="1">
      <alignment horizontal="right" vertical="center"/>
    </xf>
    <xf numFmtId="0" fontId="15" fillId="11" borderId="27" xfId="0" applyFont="1" applyFill="1" applyBorder="1" applyAlignment="1">
      <alignment horizontal="right" vertical="center"/>
    </xf>
    <xf numFmtId="0" fontId="35" fillId="3" borderId="1" xfId="0" applyFont="1" applyFill="1" applyBorder="1" applyAlignment="1">
      <alignment horizontal="left"/>
    </xf>
    <xf numFmtId="0" fontId="34" fillId="2" borderId="1" xfId="0" applyFont="1" applyFill="1" applyBorder="1" applyAlignment="1">
      <alignment horizontal="left" vertical="top" wrapText="1"/>
    </xf>
    <xf numFmtId="0" fontId="35" fillId="12" borderId="5" xfId="0" applyFont="1" applyFill="1" applyBorder="1" applyAlignment="1">
      <alignment horizontal="left" vertical="center" wrapText="1"/>
    </xf>
    <xf numFmtId="0" fontId="35" fillId="12" borderId="6" xfId="0" applyFont="1" applyFill="1" applyBorder="1" applyAlignment="1">
      <alignment horizontal="left" vertical="center" wrapText="1"/>
    </xf>
    <xf numFmtId="0" fontId="35" fillId="12" borderId="2" xfId="0" applyFont="1" applyFill="1" applyBorder="1" applyAlignment="1">
      <alignment horizontal="left" vertical="center" wrapText="1"/>
    </xf>
    <xf numFmtId="0" fontId="33" fillId="2" borderId="1" xfId="0" applyFont="1" applyFill="1" applyBorder="1" applyAlignment="1">
      <alignment horizontal="left" wrapText="1"/>
    </xf>
    <xf numFmtId="0" fontId="33" fillId="2" borderId="5" xfId="0" applyFont="1" applyFill="1" applyBorder="1" applyAlignment="1">
      <alignment horizontal="center"/>
    </xf>
    <xf numFmtId="0" fontId="33" fillId="2" borderId="6" xfId="0" applyFont="1" applyFill="1" applyBorder="1" applyAlignment="1">
      <alignment horizontal="center"/>
    </xf>
    <xf numFmtId="0" fontId="33" fillId="2" borderId="2" xfId="0" applyFont="1" applyFill="1" applyBorder="1" applyAlignment="1">
      <alignment horizontal="center"/>
    </xf>
    <xf numFmtId="0" fontId="33" fillId="26" borderId="5" xfId="0" applyFont="1" applyFill="1" applyBorder="1" applyAlignment="1">
      <alignment horizontal="center"/>
    </xf>
    <xf numFmtId="0" fontId="33" fillId="26" borderId="6" xfId="0" applyFont="1" applyFill="1" applyBorder="1" applyAlignment="1">
      <alignment horizontal="center"/>
    </xf>
    <xf numFmtId="0" fontId="33" fillId="2" borderId="3" xfId="0" applyFont="1" applyFill="1" applyBorder="1" applyAlignment="1">
      <alignment horizontal="left"/>
    </xf>
    <xf numFmtId="0" fontId="0" fillId="2" borderId="1"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33" fillId="2" borderId="1" xfId="0" applyFont="1" applyFill="1" applyBorder="1" applyAlignment="1">
      <alignment horizontal="left" vertical="center"/>
    </xf>
    <xf numFmtId="0" fontId="33" fillId="0" borderId="5" xfId="0" quotePrefix="1" applyFont="1" applyFill="1" applyBorder="1" applyAlignment="1">
      <alignment horizontal="left"/>
    </xf>
    <xf numFmtId="0" fontId="33" fillId="0" borderId="6" xfId="0" quotePrefix="1" applyFont="1" applyFill="1" applyBorder="1" applyAlignment="1">
      <alignment horizontal="left"/>
    </xf>
    <xf numFmtId="0" fontId="33" fillId="0" borderId="2" xfId="0" quotePrefix="1" applyFont="1" applyFill="1" applyBorder="1" applyAlignment="1">
      <alignment horizontal="left"/>
    </xf>
    <xf numFmtId="0" fontId="0" fillId="18" borderId="41" xfId="0" applyFill="1" applyBorder="1" applyAlignment="1">
      <alignment horizontal="center"/>
    </xf>
    <xf numFmtId="0" fontId="0" fillId="18" borderId="42" xfId="0" applyFill="1" applyBorder="1" applyAlignment="1">
      <alignment horizontal="center"/>
    </xf>
    <xf numFmtId="0" fontId="0" fillId="18" borderId="43" xfId="0" applyFill="1" applyBorder="1" applyAlignment="1">
      <alignment horizontal="center"/>
    </xf>
    <xf numFmtId="0" fontId="15" fillId="11" borderId="51" xfId="0" quotePrefix="1" applyFont="1" applyFill="1" applyBorder="1" applyAlignment="1">
      <alignment horizontal="right" vertical="top"/>
    </xf>
    <xf numFmtId="0" fontId="15" fillId="11" borderId="10" xfId="0" quotePrefix="1" applyFont="1" applyFill="1" applyBorder="1" applyAlignment="1">
      <alignment horizontal="right" vertical="top"/>
    </xf>
    <xf numFmtId="0" fontId="15" fillId="0" borderId="5" xfId="0" applyFont="1" applyBorder="1" applyAlignment="1">
      <alignment horizontal="left"/>
    </xf>
    <xf numFmtId="0" fontId="15" fillId="0" borderId="6" xfId="0" applyFont="1" applyBorder="1" applyAlignment="1">
      <alignment horizontal="left"/>
    </xf>
    <xf numFmtId="0" fontId="33" fillId="0" borderId="5" xfId="0" applyFont="1" applyBorder="1" applyAlignment="1">
      <alignment horizontal="left"/>
    </xf>
    <xf numFmtId="0" fontId="33" fillId="0" borderId="6" xfId="0" applyFont="1" applyBorder="1" applyAlignment="1">
      <alignment horizontal="left"/>
    </xf>
    <xf numFmtId="0" fontId="33" fillId="0" borderId="2" xfId="0" applyFont="1" applyBorder="1" applyAlignment="1">
      <alignment horizontal="left"/>
    </xf>
    <xf numFmtId="0" fontId="15" fillId="12" borderId="5" xfId="0" applyFont="1" applyFill="1" applyBorder="1" applyAlignment="1">
      <alignment horizontal="center" wrapText="1"/>
    </xf>
    <xf numFmtId="0" fontId="15" fillId="12" borderId="6" xfId="0" applyFont="1" applyFill="1" applyBorder="1" applyAlignment="1">
      <alignment horizontal="center" wrapText="1"/>
    </xf>
    <xf numFmtId="0" fontId="15" fillId="12" borderId="2" xfId="0" applyFont="1" applyFill="1" applyBorder="1" applyAlignment="1">
      <alignment horizontal="center" wrapText="1"/>
    </xf>
    <xf numFmtId="0" fontId="15" fillId="17" borderId="5" xfId="0" applyFont="1" applyFill="1" applyBorder="1" applyAlignment="1">
      <alignment horizontal="center"/>
    </xf>
    <xf numFmtId="0" fontId="15" fillId="17" borderId="6" xfId="0" applyFont="1" applyFill="1" applyBorder="1" applyAlignment="1">
      <alignment horizontal="center"/>
    </xf>
    <xf numFmtId="0" fontId="15" fillId="17" borderId="2" xfId="0" applyFont="1" applyFill="1" applyBorder="1" applyAlignment="1">
      <alignment horizontal="center"/>
    </xf>
    <xf numFmtId="0" fontId="15" fillId="22" borderId="5" xfId="0" applyFont="1" applyFill="1" applyBorder="1" applyAlignment="1">
      <alignment horizontal="center"/>
    </xf>
    <xf numFmtId="0" fontId="15" fillId="22" borderId="6" xfId="0" applyFont="1" applyFill="1" applyBorder="1" applyAlignment="1">
      <alignment horizontal="center"/>
    </xf>
    <xf numFmtId="0" fontId="15" fillId="22" borderId="2" xfId="0" applyFont="1" applyFill="1" applyBorder="1" applyAlignment="1">
      <alignment horizontal="center"/>
    </xf>
    <xf numFmtId="0" fontId="15" fillId="26" borderId="5" xfId="0" applyFont="1" applyFill="1" applyBorder="1" applyAlignment="1">
      <alignment horizontal="center"/>
    </xf>
    <xf numFmtId="0" fontId="15" fillId="26" borderId="6" xfId="0" applyFont="1" applyFill="1" applyBorder="1" applyAlignment="1">
      <alignment horizontal="center"/>
    </xf>
    <xf numFmtId="0" fontId="15" fillId="26" borderId="2" xfId="0" applyFont="1" applyFill="1" applyBorder="1" applyAlignment="1">
      <alignment horizontal="center"/>
    </xf>
    <xf numFmtId="0" fontId="33" fillId="2" borderId="5" xfId="0" applyFont="1" applyFill="1" applyBorder="1" applyAlignment="1">
      <alignment horizontal="left"/>
    </xf>
    <xf numFmtId="0" fontId="33" fillId="2" borderId="6" xfId="0" applyFont="1" applyFill="1" applyBorder="1" applyAlignment="1">
      <alignment horizontal="left"/>
    </xf>
    <xf numFmtId="0" fontId="33" fillId="2" borderId="2" xfId="0" applyFont="1" applyFill="1" applyBorder="1" applyAlignment="1">
      <alignment horizontal="left"/>
    </xf>
    <xf numFmtId="0" fontId="15" fillId="12" borderId="5" xfId="0" applyFont="1" applyFill="1" applyBorder="1" applyAlignment="1">
      <alignment horizontal="center"/>
    </xf>
    <xf numFmtId="0" fontId="15" fillId="12" borderId="2" xfId="0" applyFont="1" applyFill="1" applyBorder="1" applyAlignment="1">
      <alignment horizontal="center"/>
    </xf>
    <xf numFmtId="0" fontId="39" fillId="2" borderId="5" xfId="0" applyFont="1" applyFill="1" applyBorder="1" applyAlignment="1">
      <alignment horizontal="left"/>
    </xf>
    <xf numFmtId="0" fontId="39" fillId="2" borderId="6" xfId="0" applyFont="1" applyFill="1" applyBorder="1" applyAlignment="1">
      <alignment horizontal="left"/>
    </xf>
    <xf numFmtId="0" fontId="20" fillId="2" borderId="0" xfId="0" applyFont="1" applyFill="1" applyBorder="1" applyAlignment="1">
      <alignment horizontal="center" vertical="center" wrapText="1"/>
    </xf>
    <xf numFmtId="0" fontId="33" fillId="0" borderId="5" xfId="0" applyFont="1" applyBorder="1" applyAlignment="1">
      <alignment horizontal="left" wrapText="1"/>
    </xf>
    <xf numFmtId="0" fontId="33" fillId="0" borderId="6" xfId="0" applyFont="1" applyBorder="1" applyAlignment="1">
      <alignment horizontal="left" wrapText="1"/>
    </xf>
    <xf numFmtId="0" fontId="33" fillId="0" borderId="2" xfId="0" applyFont="1" applyBorder="1" applyAlignment="1">
      <alignment horizontal="left" wrapText="1"/>
    </xf>
    <xf numFmtId="0" fontId="40" fillId="2" borderId="1" xfId="0" applyFont="1" applyFill="1" applyBorder="1" applyAlignment="1">
      <alignment horizontal="left" vertical="center" wrapText="1"/>
    </xf>
    <xf numFmtId="0" fontId="40" fillId="2" borderId="5" xfId="0"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5" xfId="0" applyFont="1" applyFill="1" applyBorder="1" applyAlignment="1">
      <alignment horizontal="left" vertical="center"/>
    </xf>
    <xf numFmtId="0" fontId="15" fillId="12" borderId="5" xfId="0" applyFont="1" applyFill="1" applyBorder="1" applyAlignment="1">
      <alignment horizontal="left" vertical="center" wrapText="1"/>
    </xf>
    <xf numFmtId="0" fontId="15" fillId="12" borderId="6" xfId="0" applyFont="1" applyFill="1" applyBorder="1" applyAlignment="1">
      <alignment horizontal="left" vertical="center" wrapText="1"/>
    </xf>
    <xf numFmtId="0" fontId="15" fillId="12" borderId="2" xfId="0" applyFont="1" applyFill="1" applyBorder="1" applyAlignment="1">
      <alignment horizontal="left" vertical="center" wrapText="1"/>
    </xf>
    <xf numFmtId="0" fontId="33" fillId="0" borderId="5" xfId="0" applyFont="1" applyFill="1" applyBorder="1" applyAlignment="1">
      <alignment horizontal="left"/>
    </xf>
    <xf numFmtId="0" fontId="33" fillId="0" borderId="6" xfId="0" applyFont="1" applyFill="1" applyBorder="1" applyAlignment="1">
      <alignment horizontal="left"/>
    </xf>
    <xf numFmtId="0" fontId="33" fillId="0" borderId="2" xfId="0" applyFont="1" applyFill="1" applyBorder="1" applyAlignment="1">
      <alignment horizontal="left"/>
    </xf>
    <xf numFmtId="9" fontId="15" fillId="22" borderId="5" xfId="30" applyFont="1" applyFill="1" applyBorder="1" applyAlignment="1">
      <alignment horizontal="center"/>
    </xf>
    <xf numFmtId="9" fontId="15" fillId="22" borderId="6" xfId="30" applyFont="1" applyFill="1" applyBorder="1" applyAlignment="1">
      <alignment horizontal="center"/>
    </xf>
    <xf numFmtId="9" fontId="15" fillId="22" borderId="2" xfId="30" applyFont="1" applyFill="1" applyBorder="1" applyAlignment="1">
      <alignment horizontal="center"/>
    </xf>
    <xf numFmtId="0" fontId="33" fillId="0" borderId="5" xfId="0" applyFont="1" applyFill="1" applyBorder="1" applyAlignment="1">
      <alignment horizontal="left" wrapText="1"/>
    </xf>
    <xf numFmtId="0" fontId="33" fillId="0" borderId="6" xfId="0" applyFont="1" applyFill="1" applyBorder="1" applyAlignment="1">
      <alignment horizontal="left" wrapText="1"/>
    </xf>
    <xf numFmtId="0" fontId="33" fillId="0" borderId="2" xfId="0" applyFont="1" applyFill="1" applyBorder="1" applyAlignment="1">
      <alignment horizontal="left" wrapText="1"/>
    </xf>
    <xf numFmtId="0" fontId="35" fillId="12" borderId="5" xfId="0" applyFont="1" applyFill="1" applyBorder="1" applyAlignment="1">
      <alignment horizontal="center" wrapText="1"/>
    </xf>
    <xf numFmtId="0" fontId="35" fillId="12" borderId="6" xfId="0" applyFont="1" applyFill="1" applyBorder="1" applyAlignment="1">
      <alignment horizontal="center" wrapText="1"/>
    </xf>
    <xf numFmtId="0" fontId="35" fillId="12" borderId="2" xfId="0" applyFont="1" applyFill="1" applyBorder="1" applyAlignment="1">
      <alignment horizontal="center" wrapText="1"/>
    </xf>
    <xf numFmtId="165" fontId="15" fillId="16" borderId="5" xfId="0" applyNumberFormat="1" applyFont="1" applyFill="1" applyBorder="1" applyAlignment="1">
      <alignment horizontal="center"/>
    </xf>
    <xf numFmtId="165" fontId="15" fillId="16" borderId="2" xfId="0" applyNumberFormat="1" applyFont="1" applyFill="1" applyBorder="1" applyAlignment="1">
      <alignment horizontal="center"/>
    </xf>
    <xf numFmtId="0" fontId="15" fillId="2" borderId="5" xfId="0" applyFont="1" applyFill="1" applyBorder="1" applyAlignment="1">
      <alignment horizontal="left" wrapText="1"/>
    </xf>
    <xf numFmtId="0" fontId="15" fillId="2" borderId="6" xfId="0" applyFont="1" applyFill="1" applyBorder="1" applyAlignment="1">
      <alignment horizontal="left" wrapText="1"/>
    </xf>
    <xf numFmtId="0" fontId="15" fillId="2" borderId="2" xfId="0" applyFont="1" applyFill="1" applyBorder="1" applyAlignment="1">
      <alignment horizontal="left" wrapText="1"/>
    </xf>
    <xf numFmtId="0" fontId="15" fillId="2" borderId="1" xfId="0" applyFont="1" applyFill="1" applyBorder="1" applyAlignment="1">
      <alignment horizontal="left"/>
    </xf>
    <xf numFmtId="0" fontId="15" fillId="2" borderId="5" xfId="0" applyFont="1" applyFill="1" applyBorder="1" applyAlignment="1">
      <alignment horizontal="left"/>
    </xf>
    <xf numFmtId="0" fontId="15" fillId="2" borderId="6" xfId="0" applyFont="1" applyFill="1" applyBorder="1" applyAlignment="1">
      <alignment horizontal="left"/>
    </xf>
    <xf numFmtId="0" fontId="15" fillId="2" borderId="2" xfId="0" applyFont="1" applyFill="1" applyBorder="1" applyAlignment="1">
      <alignment horizontal="left"/>
    </xf>
    <xf numFmtId="0" fontId="15" fillId="12" borderId="5" xfId="0" applyFont="1" applyFill="1" applyBorder="1" applyAlignment="1">
      <alignment horizontal="left" wrapText="1"/>
    </xf>
    <xf numFmtId="0" fontId="15" fillId="12" borderId="6" xfId="0" applyFont="1" applyFill="1" applyBorder="1" applyAlignment="1">
      <alignment horizontal="left" wrapText="1"/>
    </xf>
    <xf numFmtId="0" fontId="15" fillId="12" borderId="2" xfId="0" applyFont="1" applyFill="1" applyBorder="1" applyAlignment="1">
      <alignment horizontal="left" wrapText="1"/>
    </xf>
    <xf numFmtId="0" fontId="0" fillId="0" borderId="0" xfId="0" applyAlignment="1">
      <alignment horizontal="center" wrapText="1"/>
    </xf>
    <xf numFmtId="0" fontId="15"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6" fillId="7" borderId="0" xfId="0" applyFont="1" applyFill="1" applyAlignment="1">
      <alignment horizontal="center" vertical="center" wrapText="1"/>
    </xf>
    <xf numFmtId="0" fontId="7" fillId="0" borderId="4" xfId="0" applyFont="1" applyFill="1" applyBorder="1" applyAlignment="1">
      <alignment horizontal="center" vertical="center"/>
    </xf>
    <xf numFmtId="0" fontId="7" fillId="12" borderId="1" xfId="0" applyFont="1" applyFill="1" applyBorder="1" applyAlignment="1">
      <alignment horizontal="center" vertical="center"/>
    </xf>
    <xf numFmtId="0" fontId="0" fillId="26" borderId="1" xfId="0" applyFont="1" applyFill="1" applyBorder="1" applyAlignment="1">
      <alignment horizontal="center" vertical="center" wrapText="1"/>
    </xf>
    <xf numFmtId="0" fontId="0" fillId="2" borderId="1" xfId="0" applyFont="1" applyFill="1" applyBorder="1" applyAlignment="1">
      <alignment wrapText="1"/>
    </xf>
    <xf numFmtId="0" fontId="7" fillId="0" borderId="5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0" fillId="2" borderId="4" xfId="0" applyFont="1" applyFill="1" applyBorder="1" applyAlignment="1">
      <alignment wrapText="1"/>
    </xf>
    <xf numFmtId="0" fontId="0" fillId="2" borderId="11" xfId="0" applyFont="1" applyFill="1" applyBorder="1" applyAlignment="1">
      <alignment horizontal="left" vertical="center" wrapText="1"/>
    </xf>
    <xf numFmtId="0" fontId="0" fillId="2" borderId="9" xfId="0" applyFont="1" applyFill="1" applyBorder="1" applyAlignment="1">
      <alignment horizontal="left" vertical="center" wrapText="1"/>
    </xf>
    <xf numFmtId="0" fontId="15" fillId="11" borderId="7" xfId="0" applyFont="1" applyFill="1" applyBorder="1" applyAlignment="1">
      <alignment horizontal="right" vertical="center"/>
    </xf>
    <xf numFmtId="0" fontId="15" fillId="11" borderId="50" xfId="0" applyFont="1" applyFill="1" applyBorder="1" applyAlignment="1">
      <alignment horizontal="right" vertical="center"/>
    </xf>
    <xf numFmtId="0" fontId="0" fillId="2" borderId="16" xfId="0" applyFont="1" applyFill="1" applyBorder="1" applyAlignment="1">
      <alignment horizontal="left" vertical="top"/>
    </xf>
    <xf numFmtId="0" fontId="0" fillId="2" borderId="6" xfId="0" applyFont="1" applyFill="1" applyBorder="1" applyAlignment="1">
      <alignment horizontal="left" vertical="top"/>
    </xf>
    <xf numFmtId="0" fontId="0" fillId="26" borderId="5" xfId="0" applyFont="1" applyFill="1" applyBorder="1" applyAlignment="1">
      <alignment horizontal="center" wrapText="1"/>
    </xf>
    <xf numFmtId="0" fontId="0" fillId="26" borderId="6" xfId="0" applyFont="1" applyFill="1" applyBorder="1" applyAlignment="1">
      <alignment horizontal="center" wrapText="1"/>
    </xf>
    <xf numFmtId="0" fontId="0" fillId="26" borderId="2" xfId="0" applyFont="1" applyFill="1" applyBorder="1" applyAlignment="1">
      <alignment horizontal="center" wrapText="1"/>
    </xf>
    <xf numFmtId="0" fontId="0" fillId="2" borderId="6" xfId="0" applyFont="1" applyFill="1" applyBorder="1" applyAlignment="1">
      <alignment horizontal="left" wrapText="1"/>
    </xf>
    <xf numFmtId="0" fontId="0" fillId="2" borderId="2" xfId="0" applyFont="1" applyFill="1" applyBorder="1" applyAlignment="1">
      <alignment horizontal="left" wrapText="1"/>
    </xf>
    <xf numFmtId="2" fontId="3" fillId="22" borderId="5" xfId="0" applyNumberFormat="1" applyFont="1" applyFill="1" applyBorder="1" applyAlignment="1">
      <alignment horizontal="center" vertical="center" wrapText="1"/>
    </xf>
    <xf numFmtId="2" fontId="3" fillId="22" borderId="6" xfId="0" applyNumberFormat="1" applyFont="1" applyFill="1" applyBorder="1" applyAlignment="1">
      <alignment horizontal="center" vertical="center" wrapText="1"/>
    </xf>
    <xf numFmtId="2" fontId="3" fillId="22" borderId="2" xfId="0" applyNumberFormat="1"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2" xfId="0" applyFont="1" applyFill="1" applyBorder="1" applyAlignment="1">
      <alignment horizontal="center" vertical="center"/>
    </xf>
    <xf numFmtId="2" fontId="3" fillId="26" borderId="5" xfId="0" applyNumberFormat="1" applyFont="1" applyFill="1" applyBorder="1" applyAlignment="1">
      <alignment horizontal="center" vertical="center" wrapText="1"/>
    </xf>
    <xf numFmtId="2" fontId="3" fillId="26" borderId="6" xfId="0" applyNumberFormat="1" applyFont="1" applyFill="1" applyBorder="1" applyAlignment="1">
      <alignment horizontal="center" vertical="center" wrapText="1"/>
    </xf>
    <xf numFmtId="2" fontId="3" fillId="26" borderId="2" xfId="0" applyNumberFormat="1"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 xfId="0" applyFont="1" applyFill="1" applyBorder="1" applyAlignment="1">
      <alignment horizontal="center" vertical="center"/>
    </xf>
    <xf numFmtId="2" fontId="3" fillId="22"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xf>
    <xf numFmtId="9" fontId="3" fillId="26" borderId="5" xfId="30" applyFont="1" applyFill="1" applyBorder="1" applyAlignment="1">
      <alignment horizontal="center" vertical="center" wrapText="1"/>
    </xf>
    <xf numFmtId="9" fontId="3" fillId="26" borderId="6" xfId="30" applyFont="1" applyFill="1" applyBorder="1" applyAlignment="1">
      <alignment horizontal="center" vertical="center" wrapText="1"/>
    </xf>
    <xf numFmtId="9" fontId="3" fillId="26" borderId="2" xfId="30" applyFont="1" applyFill="1" applyBorder="1" applyAlignment="1">
      <alignment horizontal="center" vertical="center" wrapText="1"/>
    </xf>
    <xf numFmtId="2" fontId="3" fillId="26"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9" fontId="0" fillId="26" borderId="5" xfId="0" applyNumberFormat="1" applyFont="1" applyFill="1" applyBorder="1" applyAlignment="1">
      <alignment horizontal="center" vertical="center" wrapText="1"/>
    </xf>
    <xf numFmtId="0" fontId="0" fillId="26" borderId="6" xfId="0" applyFont="1" applyFill="1" applyBorder="1" applyAlignment="1">
      <alignment horizontal="center" vertical="center" wrapText="1"/>
    </xf>
    <xf numFmtId="0" fontId="0" fillId="26" borderId="2" xfId="0" applyFont="1" applyFill="1" applyBorder="1" applyAlignment="1">
      <alignment horizontal="center" vertical="center" wrapText="1"/>
    </xf>
    <xf numFmtId="0" fontId="0" fillId="26" borderId="5" xfId="0"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3" fillId="22" borderId="5" xfId="0" applyFont="1" applyFill="1" applyBorder="1" applyAlignment="1">
      <alignment horizontal="center" vertical="center" wrapText="1"/>
    </xf>
    <xf numFmtId="0" fontId="3" fillId="22" borderId="6" xfId="0" applyFont="1" applyFill="1" applyBorder="1" applyAlignment="1">
      <alignment horizontal="center" vertical="center" wrapText="1"/>
    </xf>
    <xf numFmtId="0" fontId="3" fillId="22" borderId="2" xfId="0" applyFont="1" applyFill="1" applyBorder="1" applyAlignment="1">
      <alignment horizontal="center" vertical="center" wrapText="1"/>
    </xf>
    <xf numFmtId="0" fontId="16" fillId="7" borderId="0" xfId="0" applyFont="1" applyFill="1" applyAlignment="1">
      <alignment horizont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5" fillId="12" borderId="1" xfId="0" applyFont="1" applyFill="1" applyBorder="1" applyAlignment="1">
      <alignment horizontal="center" vertical="center"/>
    </xf>
    <xf numFmtId="0" fontId="0" fillId="26" borderId="5" xfId="1" applyNumberFormat="1" applyFont="1" applyFill="1" applyBorder="1" applyAlignment="1">
      <alignment horizontal="center" vertical="center" wrapText="1"/>
    </xf>
    <xf numFmtId="0" fontId="0" fillId="26" borderId="6" xfId="1" applyNumberFormat="1" applyFont="1" applyFill="1" applyBorder="1" applyAlignment="1">
      <alignment horizontal="center" vertical="center" wrapText="1"/>
    </xf>
    <xf numFmtId="0" fontId="0" fillId="26" borderId="2" xfId="1" applyNumberFormat="1" applyFont="1" applyFill="1" applyBorder="1" applyAlignment="1">
      <alignment horizontal="center" vertical="center" wrapText="1"/>
    </xf>
    <xf numFmtId="0" fontId="0" fillId="2" borderId="5"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6" borderId="6" xfId="0" applyFont="1" applyFill="1" applyBorder="1" applyAlignment="1">
      <alignment horizontal="center" vertical="top" wrapText="1"/>
    </xf>
    <xf numFmtId="0" fontId="0" fillId="26" borderId="2" xfId="0" applyFont="1" applyFill="1" applyBorder="1" applyAlignment="1">
      <alignment horizontal="center" vertical="top" wrapText="1"/>
    </xf>
    <xf numFmtId="0" fontId="3" fillId="0" borderId="0" xfId="0" applyFont="1" applyBorder="1" applyAlignment="1">
      <alignment horizontal="center" vertical="center"/>
    </xf>
    <xf numFmtId="0" fontId="17" fillId="0" borderId="0" xfId="0" applyFont="1" applyBorder="1" applyAlignment="1">
      <alignment horizontal="center" vertical="center"/>
    </xf>
    <xf numFmtId="14" fontId="17" fillId="0" borderId="0" xfId="0" applyNumberFormat="1" applyFont="1" applyAlignment="1">
      <alignment horizontal="center"/>
    </xf>
    <xf numFmtId="14" fontId="17" fillId="0" borderId="0" xfId="0" applyNumberFormat="1" applyFont="1" applyAlignment="1">
      <alignment horizontal="left"/>
    </xf>
  </cellXfs>
  <cellStyles count="1474">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cellStyle name="Normal" xfId="0" builtinId="0"/>
    <cellStyle name="Percent" xfId="30" builtinId="5"/>
  </cellStyles>
  <dxfs count="3">
    <dxf>
      <fill>
        <patternFill>
          <bgColor rgb="FFFFC000"/>
        </patternFill>
      </fill>
      <border>
        <left style="thin">
          <color auto="1"/>
        </left>
        <right style="thin">
          <color auto="1"/>
        </right>
        <top style="thin">
          <color auto="1"/>
        </top>
        <bottom style="thin">
          <color auto="1"/>
        </bottom>
      </border>
    </dxf>
    <dxf>
      <fill>
        <patternFill>
          <bgColor theme="5" tint="0.59996337778862885"/>
        </patternFill>
      </fill>
    </dxf>
    <dxf>
      <fill>
        <patternFill>
          <bgColor theme="6" tint="0.39994506668294322"/>
        </patternFill>
      </fill>
    </dxf>
  </dxfs>
  <tableStyles count="0" defaultTableStyle="TableStyleMedium9" defaultPivotStyle="PivotStyleMedium4"/>
  <colors>
    <mruColors>
      <color rgb="FFFFE471"/>
      <color rgb="FFFF9933"/>
      <color rgb="FFFFCC00"/>
      <color rgb="FF006600"/>
      <color rgb="FFFDB751"/>
      <color rgb="FFFDA35F"/>
      <color rgb="FF005856"/>
      <color rgb="FFFDDD69"/>
      <color rgb="FFFF996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4.tmp"/><Relationship Id="rId1" Type="http://schemas.openxmlformats.org/officeDocument/2006/relationships/image" Target="../media/image3.tmp"/></Relationships>
</file>

<file path=xl/drawings/drawing1.xml><?xml version="1.0" encoding="utf-8"?>
<xdr:wsDr xmlns:xdr="http://schemas.openxmlformats.org/drawingml/2006/spreadsheetDrawing" xmlns:a="http://schemas.openxmlformats.org/drawingml/2006/main">
  <xdr:twoCellAnchor editAs="oneCell">
    <xdr:from>
      <xdr:col>4</xdr:col>
      <xdr:colOff>28574</xdr:colOff>
      <xdr:row>24</xdr:row>
      <xdr:rowOff>368715</xdr:rowOff>
    </xdr:from>
    <xdr:to>
      <xdr:col>8</xdr:col>
      <xdr:colOff>516254</xdr:colOff>
      <xdr:row>24</xdr:row>
      <xdr:rowOff>968374</xdr:rowOff>
    </xdr:to>
    <xdr:pic>
      <xdr:nvPicPr>
        <xdr:cNvPr id="2" name="Picture 1" descr="Screen Shot 2014-02-21 at 11.10.59 AM.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4624" y="18237615"/>
          <a:ext cx="5031105" cy="592039"/>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104775</xdr:colOff>
      <xdr:row>0</xdr:row>
      <xdr:rowOff>171450</xdr:rowOff>
    </xdr:from>
    <xdr:to>
      <xdr:col>3</xdr:col>
      <xdr:colOff>781323</xdr:colOff>
      <xdr:row>2</xdr:row>
      <xdr:rowOff>53524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171450"/>
          <a:ext cx="1952898" cy="1314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1</xdr:row>
      <xdr:rowOff>47625</xdr:rowOff>
    </xdr:from>
    <xdr:to>
      <xdr:col>5</xdr:col>
      <xdr:colOff>362223</xdr:colOff>
      <xdr:row>3</xdr:row>
      <xdr:rowOff>184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228600"/>
          <a:ext cx="1952898" cy="13146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238398</xdr:colOff>
      <xdr:row>1</xdr:row>
      <xdr:rowOff>1314634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80975"/>
          <a:ext cx="1952898" cy="13146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6</xdr:col>
      <xdr:colOff>295548</xdr:colOff>
      <xdr:row>2</xdr:row>
      <xdr:rowOff>47809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80975"/>
          <a:ext cx="1952898" cy="13146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7</xdr:col>
      <xdr:colOff>66948</xdr:colOff>
      <xdr:row>2</xdr:row>
      <xdr:rowOff>47809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90500"/>
          <a:ext cx="1952898" cy="13146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238125</xdr:colOff>
      <xdr:row>1</xdr:row>
      <xdr:rowOff>66675</xdr:rowOff>
    </xdr:from>
    <xdr:to>
      <xdr:col>4</xdr:col>
      <xdr:colOff>19323</xdr:colOff>
      <xdr:row>2</xdr:row>
      <xdr:rowOff>1181284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247650"/>
          <a:ext cx="1952898" cy="13146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85725</xdr:colOff>
      <xdr:row>1</xdr:row>
      <xdr:rowOff>57150</xdr:rowOff>
    </xdr:from>
    <xdr:to>
      <xdr:col>3</xdr:col>
      <xdr:colOff>590823</xdr:colOff>
      <xdr:row>2</xdr:row>
      <xdr:rowOff>1162234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238125"/>
          <a:ext cx="1952898" cy="13146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104775</xdr:colOff>
      <xdr:row>3</xdr:row>
      <xdr:rowOff>175259</xdr:rowOff>
    </xdr:from>
    <xdr:to>
      <xdr:col>31</xdr:col>
      <xdr:colOff>28575</xdr:colOff>
      <xdr:row>42</xdr:row>
      <xdr:rowOff>115270</xdr:rowOff>
    </xdr:to>
    <xdr:pic>
      <xdr:nvPicPr>
        <xdr:cNvPr id="3" name="Picture 2" descr="Screen Clippin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7695" y="769619"/>
          <a:ext cx="7421880" cy="7407611"/>
        </a:xfrm>
        <a:prstGeom prst="rect">
          <a:avLst/>
        </a:prstGeom>
      </xdr:spPr>
    </xdr:pic>
    <xdr:clientData/>
  </xdr:twoCellAnchor>
  <xdr:twoCellAnchor editAs="oneCell">
    <xdr:from>
      <xdr:col>1</xdr:col>
      <xdr:colOff>180976</xdr:colOff>
      <xdr:row>40</xdr:row>
      <xdr:rowOff>86241</xdr:rowOff>
    </xdr:from>
    <xdr:to>
      <xdr:col>29</xdr:col>
      <xdr:colOff>219076</xdr:colOff>
      <xdr:row>51</xdr:row>
      <xdr:rowOff>133555</xdr:rowOff>
    </xdr:to>
    <xdr:pic>
      <xdr:nvPicPr>
        <xdr:cNvPr id="4" name="Picture 3" descr="Screen Clipping">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801" y="7811016"/>
          <a:ext cx="7067550" cy="20570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resnet.us/blog/wp-content/uploads/2016/01/ANSI-RESNET-ICC_380-2016-posted-on-website-6-15-16.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R225"/>
  <sheetViews>
    <sheetView tabSelected="1" zoomScaleNormal="100" zoomScalePageLayoutView="125" workbookViewId="0">
      <selection activeCell="U3" sqref="U3"/>
    </sheetView>
  </sheetViews>
  <sheetFormatPr defaultColWidth="11" defaultRowHeight="15.6" x14ac:dyDescent="0.3"/>
  <cols>
    <col min="1" max="1" width="1.8984375" customWidth="1"/>
    <col min="2" max="2" width="6" style="1" customWidth="1"/>
    <col min="3" max="3" width="9" style="1" customWidth="1"/>
    <col min="4" max="4" width="13.5" style="1" customWidth="1"/>
    <col min="5" max="5" width="13.19921875" style="1" customWidth="1"/>
    <col min="6" max="7" width="13.8984375" customWidth="1"/>
    <col min="8" max="8" width="18.69921875" style="1" customWidth="1"/>
    <col min="9" max="9" width="18.19921875" style="1" customWidth="1"/>
    <col min="10" max="10" width="23.59765625" customWidth="1"/>
    <col min="11" max="11" width="25.09765625" style="1" customWidth="1"/>
    <col min="12" max="12" width="6.09765625" style="1" customWidth="1"/>
    <col min="13" max="13" width="2" customWidth="1"/>
    <col min="14" max="18" width="0" hidden="1" customWidth="1"/>
  </cols>
  <sheetData>
    <row r="1" spans="1:18" ht="14.25" customHeight="1" thickBot="1" x14ac:dyDescent="0.35">
      <c r="A1" s="60"/>
      <c r="B1" s="61"/>
      <c r="C1" s="61"/>
      <c r="D1" s="61"/>
      <c r="E1" s="61"/>
      <c r="F1" s="61"/>
      <c r="G1" s="61"/>
      <c r="H1" s="61"/>
      <c r="I1" s="61"/>
      <c r="J1" s="61"/>
      <c r="K1" s="61"/>
      <c r="L1" s="61"/>
      <c r="M1" s="62"/>
    </row>
    <row r="2" spans="1:18" s="1" customFormat="1" ht="98.25" customHeight="1" x14ac:dyDescent="0.3">
      <c r="A2" s="63"/>
      <c r="B2" s="372" t="s">
        <v>587</v>
      </c>
      <c r="C2" s="373"/>
      <c r="D2" s="373"/>
      <c r="E2" s="373"/>
      <c r="F2" s="373"/>
      <c r="G2" s="373"/>
      <c r="H2" s="373"/>
      <c r="I2" s="373"/>
      <c r="J2" s="373"/>
      <c r="K2" s="373"/>
      <c r="L2" s="374"/>
      <c r="M2" s="64"/>
    </row>
    <row r="3" spans="1:18" ht="24" customHeight="1" thickBot="1" x14ac:dyDescent="0.35">
      <c r="A3" s="63"/>
      <c r="B3" s="72"/>
      <c r="C3" s="17"/>
      <c r="D3" s="17"/>
      <c r="E3" s="17"/>
      <c r="F3" s="17"/>
      <c r="G3" s="17"/>
      <c r="H3" s="17"/>
      <c r="I3" s="17"/>
      <c r="J3" s="17"/>
      <c r="K3" s="17"/>
      <c r="L3" s="73"/>
      <c r="M3" s="64"/>
      <c r="P3" t="s">
        <v>153</v>
      </c>
      <c r="R3" s="38" t="s">
        <v>220</v>
      </c>
    </row>
    <row r="4" spans="1:18" s="16" customFormat="1" ht="29.25" customHeight="1" x14ac:dyDescent="0.3">
      <c r="A4" s="63"/>
      <c r="B4" s="72"/>
      <c r="C4" s="369" t="s">
        <v>142</v>
      </c>
      <c r="D4" s="370"/>
      <c r="E4" s="370"/>
      <c r="F4" s="182" t="s">
        <v>152</v>
      </c>
      <c r="G4" s="182" t="s">
        <v>508</v>
      </c>
      <c r="H4" s="182" t="s">
        <v>512</v>
      </c>
      <c r="I4" s="182" t="s">
        <v>513</v>
      </c>
      <c r="J4" s="183" t="s">
        <v>504</v>
      </c>
      <c r="K4" s="184" t="s">
        <v>505</v>
      </c>
      <c r="L4" s="73"/>
      <c r="M4" s="64"/>
      <c r="N4" s="36" t="s">
        <v>149</v>
      </c>
      <c r="P4" t="s">
        <v>154</v>
      </c>
      <c r="R4" s="38" t="s">
        <v>221</v>
      </c>
    </row>
    <row r="5" spans="1:18" s="16" customFormat="1" x14ac:dyDescent="0.3">
      <c r="A5" s="63"/>
      <c r="B5" s="72"/>
      <c r="C5" s="371"/>
      <c r="D5" s="335"/>
      <c r="E5" s="335"/>
      <c r="F5" s="166"/>
      <c r="G5" s="166"/>
      <c r="H5" s="166"/>
      <c r="I5" s="166"/>
      <c r="J5" s="167"/>
      <c r="K5" s="168"/>
      <c r="L5" s="73"/>
      <c r="M5" s="64"/>
      <c r="N5" s="36" t="s">
        <v>150</v>
      </c>
      <c r="P5" t="s">
        <v>155</v>
      </c>
      <c r="R5" s="38" t="s">
        <v>222</v>
      </c>
    </row>
    <row r="6" spans="1:18" s="16" customFormat="1" ht="29.25" customHeight="1" x14ac:dyDescent="0.3">
      <c r="A6" s="63"/>
      <c r="B6" s="72"/>
      <c r="C6" s="375" t="s">
        <v>143</v>
      </c>
      <c r="D6" s="376"/>
      <c r="E6" s="185" t="s">
        <v>51</v>
      </c>
      <c r="F6" s="185" t="s">
        <v>144</v>
      </c>
      <c r="G6" s="185" t="s">
        <v>53</v>
      </c>
      <c r="H6" s="185" t="s">
        <v>219</v>
      </c>
      <c r="I6" s="187" t="s">
        <v>506</v>
      </c>
      <c r="J6" s="187" t="s">
        <v>516</v>
      </c>
      <c r="K6" s="186" t="s">
        <v>517</v>
      </c>
      <c r="L6" s="73"/>
      <c r="M6" s="64"/>
      <c r="P6" t="s">
        <v>156</v>
      </c>
      <c r="R6" s="38" t="s">
        <v>223</v>
      </c>
    </row>
    <row r="7" spans="1:18" s="16" customFormat="1" x14ac:dyDescent="0.3">
      <c r="A7" s="63"/>
      <c r="B7" s="72"/>
      <c r="C7" s="371"/>
      <c r="D7" s="335"/>
      <c r="E7" s="171"/>
      <c r="F7" s="169"/>
      <c r="G7" s="169"/>
      <c r="H7" s="169"/>
      <c r="I7" s="167"/>
      <c r="J7" s="171"/>
      <c r="K7" s="170"/>
      <c r="L7" s="73"/>
      <c r="M7" s="64"/>
      <c r="N7" s="16" t="s">
        <v>149</v>
      </c>
      <c r="O7" s="17"/>
      <c r="P7" t="s">
        <v>157</v>
      </c>
      <c r="R7" s="38" t="s">
        <v>224</v>
      </c>
    </row>
    <row r="8" spans="1:18" s="16" customFormat="1" ht="29.25" customHeight="1" x14ac:dyDescent="0.3">
      <c r="A8" s="63"/>
      <c r="B8" s="72"/>
      <c r="C8" s="339" t="s">
        <v>515</v>
      </c>
      <c r="D8" s="340"/>
      <c r="E8" s="340" t="s">
        <v>514</v>
      </c>
      <c r="F8" s="340"/>
      <c r="G8" s="188" t="s">
        <v>518</v>
      </c>
      <c r="H8" s="189" t="s">
        <v>507</v>
      </c>
      <c r="I8" s="330" t="s">
        <v>509</v>
      </c>
      <c r="J8" s="330"/>
      <c r="K8" s="190" t="s">
        <v>511</v>
      </c>
      <c r="L8" s="73"/>
      <c r="M8" s="64"/>
      <c r="N8" s="165" t="s">
        <v>510</v>
      </c>
      <c r="P8" t="s">
        <v>158</v>
      </c>
      <c r="R8" s="38" t="s">
        <v>225</v>
      </c>
    </row>
    <row r="9" spans="1:18" s="16" customFormat="1" x14ac:dyDescent="0.3">
      <c r="A9" s="63"/>
      <c r="B9" s="72"/>
      <c r="C9" s="333"/>
      <c r="D9" s="334"/>
      <c r="E9" s="336"/>
      <c r="F9" s="337"/>
      <c r="G9" s="167"/>
      <c r="H9" s="167"/>
      <c r="I9" s="335"/>
      <c r="J9" s="335"/>
      <c r="K9" s="191" t="str">
        <f>IF(ISBLANK(I9),"Select value I9",IF(AND(K11&lt;&gt;"YES",K11&lt;&gt;"NO")," ",IF(AND(K11="YES",I9="Yes"),"YES","NO")))</f>
        <v>Select value I9</v>
      </c>
      <c r="L9" s="73"/>
      <c r="M9" s="64"/>
      <c r="N9" s="165" t="s">
        <v>150</v>
      </c>
      <c r="P9" t="s">
        <v>159</v>
      </c>
      <c r="R9" s="38" t="s">
        <v>226</v>
      </c>
    </row>
    <row r="10" spans="1:18" s="16" customFormat="1" ht="29.25" customHeight="1" x14ac:dyDescent="0.3">
      <c r="A10" s="63"/>
      <c r="B10" s="72"/>
      <c r="C10" s="192" t="s">
        <v>146</v>
      </c>
      <c r="D10" s="189" t="s">
        <v>145</v>
      </c>
      <c r="E10" s="189" t="s">
        <v>147</v>
      </c>
      <c r="F10" s="330" t="s">
        <v>560</v>
      </c>
      <c r="G10" s="330"/>
      <c r="H10" s="330" t="s">
        <v>148</v>
      </c>
      <c r="I10" s="330"/>
      <c r="J10" s="189" t="s">
        <v>503</v>
      </c>
      <c r="K10" s="193" t="s">
        <v>151</v>
      </c>
      <c r="L10" s="73"/>
      <c r="M10" s="64"/>
      <c r="P10" t="s">
        <v>160</v>
      </c>
      <c r="R10" s="38" t="s">
        <v>227</v>
      </c>
    </row>
    <row r="11" spans="1:18" s="16" customFormat="1" ht="15" customHeight="1" thickBot="1" x14ac:dyDescent="0.35">
      <c r="A11" s="63"/>
      <c r="B11" s="72"/>
      <c r="C11" s="172"/>
      <c r="D11" s="173"/>
      <c r="E11" s="173"/>
      <c r="F11" s="338"/>
      <c r="G11" s="338"/>
      <c r="H11" s="331"/>
      <c r="I11" s="332"/>
      <c r="J11" s="174"/>
      <c r="K11" s="194" t="str">
        <f>IF(ISBLANK(F7),"Select value F7",IF(OR(F7="AK Alaska",F7="CA California"),"NO",IF(AND(F7&lt;&gt;"CA California",F7&lt;&gt;"AK Alaska",ISBLANK(H7)),"Select value H7",IF(H7&lt;&gt;"United States ","NO",IF(AND(H7="United States ",ISBLANK(E11)),"Select value E11",IF(AND(ISNUMBER(E11),E11&lt;=3),"YES",IF(E11&gt;5,"NO",IF(AND(E11&gt;3,E11&lt;6,ISBLANK(F11)),"Select value F11",IF(F11="No","NO",IF(AND(F11="Yes",ISBLANK(H11)),"Select value H11",IF(H11="No","NO",IF(H11="Yes","YES",IF(AND(H11="Heating/Cooling Only",ISBLANK(J11)),"Select value J11",IF(J11="Yes","YES","NO"))))))))))))))</f>
        <v>Select value F7</v>
      </c>
      <c r="L11" s="73"/>
      <c r="M11" s="64"/>
      <c r="P11" t="s">
        <v>161</v>
      </c>
      <c r="R11" t="s">
        <v>228</v>
      </c>
    </row>
    <row r="12" spans="1:18" s="16" customFormat="1" ht="8.4" customHeight="1" x14ac:dyDescent="0.3">
      <c r="A12" s="63"/>
      <c r="B12" s="72"/>
      <c r="C12" s="35"/>
      <c r="D12" s="35"/>
      <c r="E12" s="35"/>
      <c r="F12" s="35"/>
      <c r="G12" s="35"/>
      <c r="H12" s="35"/>
      <c r="I12" s="35"/>
      <c r="J12" s="35"/>
      <c r="K12" s="35"/>
      <c r="L12" s="73"/>
      <c r="M12" s="64"/>
      <c r="P12" t="s">
        <v>162</v>
      </c>
      <c r="R12" s="38" t="s">
        <v>229</v>
      </c>
    </row>
    <row r="13" spans="1:18" s="1" customFormat="1" ht="226.2" customHeight="1" x14ac:dyDescent="0.3">
      <c r="A13" s="63"/>
      <c r="B13" s="377" t="s">
        <v>586</v>
      </c>
      <c r="C13" s="378"/>
      <c r="D13" s="378"/>
      <c r="E13" s="378"/>
      <c r="F13" s="378"/>
      <c r="G13" s="378"/>
      <c r="H13" s="378"/>
      <c r="I13" s="378"/>
      <c r="J13" s="378"/>
      <c r="K13" s="378"/>
      <c r="L13" s="379"/>
      <c r="M13" s="64"/>
      <c r="P13" t="s">
        <v>163</v>
      </c>
      <c r="R13" s="38" t="s">
        <v>230</v>
      </c>
    </row>
    <row r="14" spans="1:18" s="1" customFormat="1" ht="212.25" customHeight="1" x14ac:dyDescent="0.3">
      <c r="A14" s="63"/>
      <c r="B14" s="377" t="s">
        <v>561</v>
      </c>
      <c r="C14" s="378"/>
      <c r="D14" s="378"/>
      <c r="E14" s="378"/>
      <c r="F14" s="378"/>
      <c r="G14" s="378"/>
      <c r="H14" s="378"/>
      <c r="I14" s="378"/>
      <c r="J14" s="378"/>
      <c r="K14" s="378"/>
      <c r="L14" s="379"/>
      <c r="M14" s="64"/>
      <c r="P14" t="s">
        <v>164</v>
      </c>
      <c r="R14" s="38" t="s">
        <v>231</v>
      </c>
    </row>
    <row r="15" spans="1:18" s="1" customFormat="1" ht="20.100000000000001" customHeight="1" thickBot="1" x14ac:dyDescent="0.35">
      <c r="A15" s="63"/>
      <c r="B15" s="377" t="s">
        <v>527</v>
      </c>
      <c r="C15" s="378"/>
      <c r="D15" s="378"/>
      <c r="E15" s="378"/>
      <c r="F15" s="378"/>
      <c r="G15" s="378"/>
      <c r="H15" s="378"/>
      <c r="I15" s="378"/>
      <c r="J15" s="378"/>
      <c r="K15" s="380"/>
      <c r="L15" s="73"/>
      <c r="M15" s="64"/>
      <c r="P15" t="s">
        <v>165</v>
      </c>
      <c r="R15" s="38" t="s">
        <v>232</v>
      </c>
    </row>
    <row r="16" spans="1:18" s="1" customFormat="1" ht="18.600000000000001" thickBot="1" x14ac:dyDescent="0.4">
      <c r="A16" s="63"/>
      <c r="B16" s="72"/>
      <c r="C16" s="341" t="s">
        <v>441</v>
      </c>
      <c r="D16" s="342"/>
      <c r="E16" s="342"/>
      <c r="F16" s="342"/>
      <c r="G16" s="342"/>
      <c r="H16" s="342"/>
      <c r="I16" s="342"/>
      <c r="J16" s="342"/>
      <c r="K16" s="343"/>
      <c r="L16" s="73"/>
      <c r="M16" s="64"/>
      <c r="P16" t="s">
        <v>166</v>
      </c>
      <c r="R16" s="38" t="s">
        <v>233</v>
      </c>
    </row>
    <row r="17" spans="1:18" s="1" customFormat="1" x14ac:dyDescent="0.3">
      <c r="A17" s="63"/>
      <c r="B17" s="72"/>
      <c r="C17" s="344" t="s">
        <v>46</v>
      </c>
      <c r="D17" s="345"/>
      <c r="E17" s="346"/>
      <c r="F17" s="390" t="s">
        <v>49</v>
      </c>
      <c r="G17" s="390"/>
      <c r="H17" s="391"/>
      <c r="I17" s="391"/>
      <c r="J17" s="391"/>
      <c r="K17" s="392"/>
      <c r="L17" s="73"/>
      <c r="M17" s="64"/>
      <c r="P17" t="s">
        <v>167</v>
      </c>
      <c r="R17" s="38" t="s">
        <v>234</v>
      </c>
    </row>
    <row r="18" spans="1:18" s="1" customFormat="1" x14ac:dyDescent="0.3">
      <c r="A18" s="63"/>
      <c r="B18" s="72"/>
      <c r="C18" s="350" t="s">
        <v>451</v>
      </c>
      <c r="D18" s="351"/>
      <c r="E18" s="352"/>
      <c r="F18" s="353" t="s">
        <v>49</v>
      </c>
      <c r="G18" s="353"/>
      <c r="H18" s="354"/>
      <c r="I18" s="354"/>
      <c r="J18" s="354"/>
      <c r="K18" s="355"/>
      <c r="L18" s="73"/>
      <c r="M18" s="64"/>
      <c r="P18" t="s">
        <v>168</v>
      </c>
      <c r="R18" s="38"/>
    </row>
    <row r="19" spans="1:18" s="1" customFormat="1" x14ac:dyDescent="0.3">
      <c r="A19" s="63"/>
      <c r="B19" s="72"/>
      <c r="C19" s="347" t="s">
        <v>47</v>
      </c>
      <c r="D19" s="348"/>
      <c r="E19" s="349" t="s">
        <v>47</v>
      </c>
      <c r="F19" s="353" t="s">
        <v>49</v>
      </c>
      <c r="G19" s="353"/>
      <c r="H19" s="354"/>
      <c r="I19" s="354"/>
      <c r="J19" s="354"/>
      <c r="K19" s="355"/>
      <c r="L19" s="73"/>
      <c r="M19" s="64"/>
      <c r="P19"/>
      <c r="R19" s="38" t="s">
        <v>235</v>
      </c>
    </row>
    <row r="20" spans="1:18" s="1" customFormat="1" x14ac:dyDescent="0.3">
      <c r="A20" s="63"/>
      <c r="B20" s="72"/>
      <c r="C20" s="347" t="s">
        <v>61</v>
      </c>
      <c r="D20" s="348"/>
      <c r="E20" s="349" t="s">
        <v>61</v>
      </c>
      <c r="F20" s="353" t="s">
        <v>131</v>
      </c>
      <c r="G20" s="353"/>
      <c r="H20" s="354"/>
      <c r="I20" s="354"/>
      <c r="J20" s="354"/>
      <c r="K20" s="355"/>
      <c r="L20" s="73"/>
      <c r="M20" s="64"/>
      <c r="P20" t="s">
        <v>169</v>
      </c>
      <c r="R20" s="38" t="s">
        <v>236</v>
      </c>
    </row>
    <row r="21" spans="1:18" s="1" customFormat="1" x14ac:dyDescent="0.3">
      <c r="A21" s="63"/>
      <c r="B21" s="72"/>
      <c r="C21" s="347" t="s">
        <v>129</v>
      </c>
      <c r="D21" s="348"/>
      <c r="E21" s="349" t="s">
        <v>129</v>
      </c>
      <c r="F21" s="353" t="s">
        <v>49</v>
      </c>
      <c r="G21" s="353"/>
      <c r="H21" s="354"/>
      <c r="I21" s="354"/>
      <c r="J21" s="354"/>
      <c r="K21" s="355"/>
      <c r="L21" s="73"/>
      <c r="M21" s="64"/>
      <c r="P21" t="s">
        <v>170</v>
      </c>
      <c r="R21" s="38" t="s">
        <v>237</v>
      </c>
    </row>
    <row r="22" spans="1:18" s="1" customFormat="1" x14ac:dyDescent="0.3">
      <c r="A22" s="63"/>
      <c r="B22" s="72"/>
      <c r="C22" s="347" t="s">
        <v>130</v>
      </c>
      <c r="D22" s="348"/>
      <c r="E22" s="349" t="s">
        <v>130</v>
      </c>
      <c r="F22" s="353" t="s">
        <v>49</v>
      </c>
      <c r="G22" s="353"/>
      <c r="H22" s="354"/>
      <c r="I22" s="354"/>
      <c r="J22" s="354"/>
      <c r="K22" s="355"/>
      <c r="L22" s="73"/>
      <c r="M22" s="64"/>
      <c r="P22" t="s">
        <v>171</v>
      </c>
      <c r="R22" s="38" t="s">
        <v>238</v>
      </c>
    </row>
    <row r="23" spans="1:18" s="1" customFormat="1" ht="16.2" thickBot="1" x14ac:dyDescent="0.35">
      <c r="A23" s="63"/>
      <c r="B23" s="72"/>
      <c r="C23" s="365" t="s">
        <v>48</v>
      </c>
      <c r="D23" s="366"/>
      <c r="E23" s="367" t="s">
        <v>48</v>
      </c>
      <c r="F23" s="356" t="s">
        <v>501</v>
      </c>
      <c r="G23" s="356"/>
      <c r="H23" s="357"/>
      <c r="I23" s="357"/>
      <c r="J23" s="357"/>
      <c r="K23" s="358"/>
      <c r="L23" s="73"/>
      <c r="M23" s="64"/>
      <c r="P23" t="s">
        <v>172</v>
      </c>
      <c r="R23" s="38" t="s">
        <v>239</v>
      </c>
    </row>
    <row r="24" spans="1:18" s="1" customFormat="1" ht="39" customHeight="1" x14ac:dyDescent="0.3">
      <c r="A24" s="63"/>
      <c r="B24" s="362" t="s">
        <v>63</v>
      </c>
      <c r="C24" s="363"/>
      <c r="D24" s="363"/>
      <c r="E24" s="363"/>
      <c r="F24" s="363"/>
      <c r="G24" s="363"/>
      <c r="H24" s="363"/>
      <c r="I24" s="363"/>
      <c r="J24" s="363"/>
      <c r="K24" s="364"/>
      <c r="L24" s="73"/>
      <c r="M24" s="64"/>
      <c r="P24" t="s">
        <v>173</v>
      </c>
      <c r="R24" s="38" t="s">
        <v>240</v>
      </c>
    </row>
    <row r="25" spans="1:18" s="1" customFormat="1" ht="78" customHeight="1" x14ac:dyDescent="0.3">
      <c r="A25" s="63"/>
      <c r="B25" s="387" t="s">
        <v>64</v>
      </c>
      <c r="C25" s="388"/>
      <c r="D25" s="388"/>
      <c r="E25" s="388"/>
      <c r="F25" s="388"/>
      <c r="G25" s="388"/>
      <c r="H25" s="388"/>
      <c r="I25" s="388"/>
      <c r="J25" s="388"/>
      <c r="K25" s="389"/>
      <c r="L25" s="73"/>
      <c r="M25" s="64"/>
      <c r="P25" t="s">
        <v>174</v>
      </c>
      <c r="R25" s="38" t="s">
        <v>241</v>
      </c>
    </row>
    <row r="26" spans="1:18" s="1" customFormat="1" ht="36.75" customHeight="1" x14ac:dyDescent="0.3">
      <c r="A26" s="63"/>
      <c r="B26" s="384" t="s">
        <v>440</v>
      </c>
      <c r="C26" s="385"/>
      <c r="D26" s="385"/>
      <c r="E26" s="385"/>
      <c r="F26" s="385"/>
      <c r="G26" s="385"/>
      <c r="H26" s="385"/>
      <c r="I26" s="385"/>
      <c r="J26" s="385"/>
      <c r="K26" s="386"/>
      <c r="L26" s="73"/>
      <c r="M26" s="64"/>
      <c r="P26" t="s">
        <v>175</v>
      </c>
      <c r="R26" t="s">
        <v>242</v>
      </c>
    </row>
    <row r="27" spans="1:18" s="1" customFormat="1" ht="82.5" customHeight="1" x14ac:dyDescent="0.3">
      <c r="A27" s="63"/>
      <c r="B27" s="362" t="s">
        <v>562</v>
      </c>
      <c r="C27" s="363"/>
      <c r="D27" s="363"/>
      <c r="E27" s="363"/>
      <c r="F27" s="363"/>
      <c r="G27" s="363"/>
      <c r="H27" s="363"/>
      <c r="I27" s="363"/>
      <c r="J27" s="363"/>
      <c r="K27" s="364"/>
      <c r="L27" s="73"/>
      <c r="M27" s="64"/>
      <c r="P27" t="s">
        <v>176</v>
      </c>
      <c r="R27" s="38" t="s">
        <v>243</v>
      </c>
    </row>
    <row r="28" spans="1:18" s="1" customFormat="1" x14ac:dyDescent="0.3">
      <c r="A28" s="63"/>
      <c r="B28" s="381" t="s">
        <v>542</v>
      </c>
      <c r="C28" s="382"/>
      <c r="D28" s="382"/>
      <c r="E28" s="382"/>
      <c r="F28" s="382"/>
      <c r="G28" s="382"/>
      <c r="H28" s="382"/>
      <c r="I28" s="382"/>
      <c r="J28" s="382"/>
      <c r="K28" s="383"/>
      <c r="L28" s="73"/>
      <c r="M28" s="64"/>
      <c r="P28" t="s">
        <v>177</v>
      </c>
      <c r="R28" s="38" t="s">
        <v>244</v>
      </c>
    </row>
    <row r="29" spans="1:18" s="1" customFormat="1" x14ac:dyDescent="0.3">
      <c r="A29" s="63"/>
      <c r="B29" s="316" t="s">
        <v>546</v>
      </c>
      <c r="C29" s="315"/>
      <c r="D29" s="315"/>
      <c r="E29" s="315"/>
      <c r="F29" s="315"/>
      <c r="G29" s="315"/>
      <c r="H29" s="315"/>
      <c r="I29" s="315"/>
      <c r="J29" s="315"/>
      <c r="K29" s="315"/>
      <c r="L29" s="73"/>
      <c r="M29" s="64"/>
      <c r="P29"/>
      <c r="R29" s="38"/>
    </row>
    <row r="30" spans="1:18" s="1" customFormat="1" x14ac:dyDescent="0.3">
      <c r="A30" s="63"/>
      <c r="B30" s="322" t="s">
        <v>585</v>
      </c>
      <c r="C30" s="37"/>
      <c r="D30" s="37"/>
      <c r="E30" s="37"/>
      <c r="F30" s="37"/>
      <c r="G30" s="37"/>
      <c r="H30" s="37"/>
      <c r="I30" s="156"/>
      <c r="J30" s="37"/>
      <c r="K30" s="37"/>
      <c r="L30" s="73"/>
      <c r="M30" s="64"/>
      <c r="P30" t="s">
        <v>178</v>
      </c>
      <c r="R30" t="s">
        <v>245</v>
      </c>
    </row>
    <row r="31" spans="1:18" s="1" customFormat="1" ht="36.75" customHeight="1" thickBot="1" x14ac:dyDescent="0.35">
      <c r="A31" s="63"/>
      <c r="B31" s="359" t="s">
        <v>519</v>
      </c>
      <c r="C31" s="360"/>
      <c r="D31" s="360"/>
      <c r="E31" s="360"/>
      <c r="F31" s="360"/>
      <c r="G31" s="360"/>
      <c r="H31" s="360"/>
      <c r="I31" s="360"/>
      <c r="J31" s="360"/>
      <c r="K31" s="360"/>
      <c r="L31" s="361"/>
      <c r="M31" s="64"/>
      <c r="P31"/>
      <c r="R31" s="38" t="s">
        <v>246</v>
      </c>
    </row>
    <row r="32" spans="1:18" s="1" customFormat="1" ht="47.4" customHeight="1" thickBot="1" x14ac:dyDescent="0.35">
      <c r="A32" s="63"/>
      <c r="B32" s="368" t="s">
        <v>573</v>
      </c>
      <c r="C32" s="368"/>
      <c r="D32" s="368"/>
      <c r="E32" s="368"/>
      <c r="F32" s="368"/>
      <c r="G32" s="368"/>
      <c r="H32" s="368"/>
      <c r="I32" s="368"/>
      <c r="J32" s="368"/>
      <c r="K32" s="368"/>
      <c r="L32" s="323"/>
      <c r="M32" s="64"/>
      <c r="P32"/>
      <c r="R32" s="38"/>
    </row>
    <row r="33" spans="1:18" s="1" customFormat="1" ht="16.2" thickBot="1" x14ac:dyDescent="0.35">
      <c r="A33" s="65"/>
      <c r="B33" s="70"/>
      <c r="C33" s="70"/>
      <c r="D33" s="70"/>
      <c r="E33" s="70"/>
      <c r="F33" s="70"/>
      <c r="G33" s="70"/>
      <c r="H33" s="70"/>
      <c r="I33" s="70"/>
      <c r="J33" s="70"/>
      <c r="K33" s="70"/>
      <c r="L33" s="70"/>
      <c r="M33" s="71"/>
      <c r="P33" t="s">
        <v>179</v>
      </c>
      <c r="R33" s="38" t="s">
        <v>247</v>
      </c>
    </row>
    <row r="34" spans="1:18" x14ac:dyDescent="0.3">
      <c r="P34" t="s">
        <v>180</v>
      </c>
      <c r="R34" s="38" t="s">
        <v>248</v>
      </c>
    </row>
    <row r="35" spans="1:18" x14ac:dyDescent="0.3">
      <c r="P35" t="s">
        <v>181</v>
      </c>
      <c r="R35" s="38" t="s">
        <v>249</v>
      </c>
    </row>
    <row r="36" spans="1:18" x14ac:dyDescent="0.3">
      <c r="P36" t="s">
        <v>182</v>
      </c>
      <c r="R36" s="38" t="s">
        <v>250</v>
      </c>
    </row>
    <row r="37" spans="1:18" x14ac:dyDescent="0.3">
      <c r="P37" t="s">
        <v>183</v>
      </c>
      <c r="R37" s="38" t="s">
        <v>251</v>
      </c>
    </row>
    <row r="38" spans="1:18" x14ac:dyDescent="0.3">
      <c r="P38" t="s">
        <v>184</v>
      </c>
      <c r="R38" s="38" t="s">
        <v>252</v>
      </c>
    </row>
    <row r="39" spans="1:18" x14ac:dyDescent="0.3">
      <c r="P39" t="s">
        <v>185</v>
      </c>
      <c r="R39" s="38" t="s">
        <v>253</v>
      </c>
    </row>
    <row r="40" spans="1:18" x14ac:dyDescent="0.3">
      <c r="P40" t="s">
        <v>186</v>
      </c>
      <c r="R40" s="38" t="s">
        <v>254</v>
      </c>
    </row>
    <row r="41" spans="1:18" x14ac:dyDescent="0.3">
      <c r="P41" t="s">
        <v>187</v>
      </c>
      <c r="R41" t="s">
        <v>255</v>
      </c>
    </row>
    <row r="42" spans="1:18" x14ac:dyDescent="0.3">
      <c r="P42" t="s">
        <v>188</v>
      </c>
      <c r="R42" s="38" t="s">
        <v>256</v>
      </c>
    </row>
    <row r="43" spans="1:18" x14ac:dyDescent="0.3">
      <c r="P43" t="s">
        <v>189</v>
      </c>
      <c r="R43" s="38" t="s">
        <v>257</v>
      </c>
    </row>
    <row r="44" spans="1:18" x14ac:dyDescent="0.3">
      <c r="P44" t="s">
        <v>190</v>
      </c>
      <c r="R44" s="38" t="s">
        <v>258</v>
      </c>
    </row>
    <row r="45" spans="1:18" x14ac:dyDescent="0.3">
      <c r="P45" t="s">
        <v>191</v>
      </c>
      <c r="R45" s="38" t="s">
        <v>259</v>
      </c>
    </row>
    <row r="46" spans="1:18" x14ac:dyDescent="0.3">
      <c r="P46" t="s">
        <v>192</v>
      </c>
      <c r="R46" s="38" t="s">
        <v>260</v>
      </c>
    </row>
    <row r="47" spans="1:18" x14ac:dyDescent="0.3">
      <c r="P47" t="s">
        <v>193</v>
      </c>
      <c r="R47" t="s">
        <v>261</v>
      </c>
    </row>
    <row r="48" spans="1:18" x14ac:dyDescent="0.3">
      <c r="P48" t="s">
        <v>194</v>
      </c>
      <c r="R48" t="s">
        <v>262</v>
      </c>
    </row>
    <row r="49" spans="16:18" x14ac:dyDescent="0.3">
      <c r="P49" t="s">
        <v>195</v>
      </c>
      <c r="R49" s="38" t="s">
        <v>263</v>
      </c>
    </row>
    <row r="50" spans="16:18" x14ac:dyDescent="0.3">
      <c r="P50" t="s">
        <v>196</v>
      </c>
      <c r="R50" s="38" t="s">
        <v>264</v>
      </c>
    </row>
    <row r="51" spans="16:18" x14ac:dyDescent="0.3">
      <c r="P51" t="s">
        <v>197</v>
      </c>
      <c r="R51" s="38" t="s">
        <v>265</v>
      </c>
    </row>
    <row r="52" spans="16:18" x14ac:dyDescent="0.3">
      <c r="P52" t="s">
        <v>198</v>
      </c>
      <c r="R52" s="38" t="s">
        <v>266</v>
      </c>
    </row>
    <row r="53" spans="16:18" x14ac:dyDescent="0.3">
      <c r="P53" t="s">
        <v>199</v>
      </c>
      <c r="R53" s="38" t="s">
        <v>267</v>
      </c>
    </row>
    <row r="54" spans="16:18" x14ac:dyDescent="0.3">
      <c r="P54" t="s">
        <v>200</v>
      </c>
      <c r="R54" s="38" t="s">
        <v>268</v>
      </c>
    </row>
    <row r="55" spans="16:18" x14ac:dyDescent="0.3">
      <c r="P55" t="s">
        <v>201</v>
      </c>
      <c r="R55" s="38" t="s">
        <v>269</v>
      </c>
    </row>
    <row r="56" spans="16:18" x14ac:dyDescent="0.3">
      <c r="P56" t="s">
        <v>202</v>
      </c>
      <c r="R56" s="38" t="s">
        <v>270</v>
      </c>
    </row>
    <row r="57" spans="16:18" x14ac:dyDescent="0.3">
      <c r="P57" t="s">
        <v>203</v>
      </c>
      <c r="R57" s="38" t="s">
        <v>271</v>
      </c>
    </row>
    <row r="58" spans="16:18" x14ac:dyDescent="0.3">
      <c r="P58" t="s">
        <v>204</v>
      </c>
      <c r="R58" s="38" t="s">
        <v>272</v>
      </c>
    </row>
    <row r="59" spans="16:18" x14ac:dyDescent="0.3">
      <c r="P59" t="s">
        <v>205</v>
      </c>
      <c r="R59" t="s">
        <v>273</v>
      </c>
    </row>
    <row r="60" spans="16:18" x14ac:dyDescent="0.3">
      <c r="P60" t="s">
        <v>206</v>
      </c>
      <c r="R60" s="38" t="s">
        <v>274</v>
      </c>
    </row>
    <row r="61" spans="16:18" x14ac:dyDescent="0.3">
      <c r="P61" t="s">
        <v>207</v>
      </c>
      <c r="R61" s="38" t="s">
        <v>275</v>
      </c>
    </row>
    <row r="62" spans="16:18" x14ac:dyDescent="0.3">
      <c r="P62" t="s">
        <v>208</v>
      </c>
      <c r="R62" s="38" t="s">
        <v>276</v>
      </c>
    </row>
    <row r="63" spans="16:18" x14ac:dyDescent="0.3">
      <c r="P63" t="s">
        <v>209</v>
      </c>
      <c r="R63" s="38" t="s">
        <v>277</v>
      </c>
    </row>
    <row r="64" spans="16:18" x14ac:dyDescent="0.3">
      <c r="P64" t="s">
        <v>210</v>
      </c>
      <c r="R64" s="38" t="s">
        <v>278</v>
      </c>
    </row>
    <row r="65" spans="16:18" x14ac:dyDescent="0.3">
      <c r="P65" t="s">
        <v>211</v>
      </c>
      <c r="R65" s="38" t="s">
        <v>279</v>
      </c>
    </row>
    <row r="66" spans="16:18" x14ac:dyDescent="0.3">
      <c r="P66" t="s">
        <v>212</v>
      </c>
      <c r="R66" s="38" t="s">
        <v>280</v>
      </c>
    </row>
    <row r="67" spans="16:18" x14ac:dyDescent="0.3">
      <c r="P67" t="s">
        <v>213</v>
      </c>
      <c r="R67" s="38" t="s">
        <v>281</v>
      </c>
    </row>
    <row r="68" spans="16:18" x14ac:dyDescent="0.3">
      <c r="P68" t="s">
        <v>214</v>
      </c>
      <c r="R68" s="38" t="s">
        <v>282</v>
      </c>
    </row>
    <row r="69" spans="16:18" x14ac:dyDescent="0.3">
      <c r="P69" t="s">
        <v>215</v>
      </c>
      <c r="R69" s="38" t="s">
        <v>283</v>
      </c>
    </row>
    <row r="70" spans="16:18" x14ac:dyDescent="0.3">
      <c r="P70" t="s">
        <v>216</v>
      </c>
      <c r="R70" s="38" t="s">
        <v>284</v>
      </c>
    </row>
    <row r="71" spans="16:18" x14ac:dyDescent="0.3">
      <c r="P71" t="s">
        <v>217</v>
      </c>
      <c r="R71" s="38" t="s">
        <v>285</v>
      </c>
    </row>
    <row r="72" spans="16:18" x14ac:dyDescent="0.3">
      <c r="P72" t="s">
        <v>218</v>
      </c>
      <c r="R72" s="38" t="s">
        <v>286</v>
      </c>
    </row>
    <row r="73" spans="16:18" x14ac:dyDescent="0.3">
      <c r="R73" s="38" t="s">
        <v>287</v>
      </c>
    </row>
    <row r="74" spans="16:18" x14ac:dyDescent="0.3">
      <c r="R74" s="38" t="s">
        <v>288</v>
      </c>
    </row>
    <row r="75" spans="16:18" x14ac:dyDescent="0.3">
      <c r="R75" s="38" t="s">
        <v>289</v>
      </c>
    </row>
    <row r="76" spans="16:18" x14ac:dyDescent="0.3">
      <c r="R76" s="38" t="s">
        <v>290</v>
      </c>
    </row>
    <row r="77" spans="16:18" x14ac:dyDescent="0.3">
      <c r="R77" s="38" t="s">
        <v>291</v>
      </c>
    </row>
    <row r="78" spans="16:18" x14ac:dyDescent="0.3">
      <c r="R78" s="38" t="s">
        <v>292</v>
      </c>
    </row>
    <row r="79" spans="16:18" x14ac:dyDescent="0.3">
      <c r="R79" s="38" t="s">
        <v>293</v>
      </c>
    </row>
    <row r="80" spans="16:18" x14ac:dyDescent="0.3">
      <c r="R80" s="38" t="s">
        <v>294</v>
      </c>
    </row>
    <row r="81" spans="18:18" x14ac:dyDescent="0.3">
      <c r="R81" s="38" t="s">
        <v>295</v>
      </c>
    </row>
    <row r="82" spans="18:18" x14ac:dyDescent="0.3">
      <c r="R82" s="38" t="s">
        <v>296</v>
      </c>
    </row>
    <row r="83" spans="18:18" x14ac:dyDescent="0.3">
      <c r="R83" s="38" t="s">
        <v>297</v>
      </c>
    </row>
    <row r="84" spans="18:18" x14ac:dyDescent="0.3">
      <c r="R84" s="38" t="s">
        <v>298</v>
      </c>
    </row>
    <row r="85" spans="18:18" x14ac:dyDescent="0.3">
      <c r="R85" s="38" t="s">
        <v>299</v>
      </c>
    </row>
    <row r="86" spans="18:18" x14ac:dyDescent="0.3">
      <c r="R86" s="38" t="s">
        <v>300</v>
      </c>
    </row>
    <row r="87" spans="18:18" x14ac:dyDescent="0.3">
      <c r="R87" s="38" t="s">
        <v>301</v>
      </c>
    </row>
    <row r="88" spans="18:18" x14ac:dyDescent="0.3">
      <c r="R88" s="38" t="s">
        <v>302</v>
      </c>
    </row>
    <row r="89" spans="18:18" x14ac:dyDescent="0.3">
      <c r="R89" s="38" t="s">
        <v>303</v>
      </c>
    </row>
    <row r="90" spans="18:18" x14ac:dyDescent="0.3">
      <c r="R90" s="38" t="s">
        <v>304</v>
      </c>
    </row>
    <row r="91" spans="18:18" x14ac:dyDescent="0.3">
      <c r="R91" s="38" t="s">
        <v>305</v>
      </c>
    </row>
    <row r="92" spans="18:18" x14ac:dyDescent="0.3">
      <c r="R92" s="38" t="s">
        <v>306</v>
      </c>
    </row>
    <row r="93" spans="18:18" x14ac:dyDescent="0.3">
      <c r="R93" s="38" t="s">
        <v>307</v>
      </c>
    </row>
    <row r="94" spans="18:18" x14ac:dyDescent="0.3">
      <c r="R94" s="38" t="s">
        <v>308</v>
      </c>
    </row>
    <row r="95" spans="18:18" x14ac:dyDescent="0.3">
      <c r="R95" s="38" t="s">
        <v>309</v>
      </c>
    </row>
    <row r="96" spans="18:18" x14ac:dyDescent="0.3">
      <c r="R96" s="38" t="s">
        <v>310</v>
      </c>
    </row>
    <row r="97" spans="18:18" x14ac:dyDescent="0.3">
      <c r="R97" s="38" t="s">
        <v>311</v>
      </c>
    </row>
    <row r="98" spans="18:18" x14ac:dyDescent="0.3">
      <c r="R98" s="38" t="s">
        <v>312</v>
      </c>
    </row>
    <row r="99" spans="18:18" x14ac:dyDescent="0.3">
      <c r="R99" s="38" t="s">
        <v>313</v>
      </c>
    </row>
    <row r="100" spans="18:18" x14ac:dyDescent="0.3">
      <c r="R100" s="38" t="s">
        <v>314</v>
      </c>
    </row>
    <row r="101" spans="18:18" x14ac:dyDescent="0.3">
      <c r="R101" s="38" t="s">
        <v>315</v>
      </c>
    </row>
    <row r="102" spans="18:18" x14ac:dyDescent="0.3">
      <c r="R102" s="38" t="s">
        <v>316</v>
      </c>
    </row>
    <row r="103" spans="18:18" x14ac:dyDescent="0.3">
      <c r="R103" s="38" t="s">
        <v>317</v>
      </c>
    </row>
    <row r="104" spans="18:18" x14ac:dyDescent="0.3">
      <c r="R104" s="38" t="s">
        <v>318</v>
      </c>
    </row>
    <row r="105" spans="18:18" x14ac:dyDescent="0.3">
      <c r="R105" s="38" t="s">
        <v>319</v>
      </c>
    </row>
    <row r="106" spans="18:18" x14ac:dyDescent="0.3">
      <c r="R106" s="38" t="s">
        <v>320</v>
      </c>
    </row>
    <row r="107" spans="18:18" x14ac:dyDescent="0.3">
      <c r="R107" s="38" t="s">
        <v>321</v>
      </c>
    </row>
    <row r="108" spans="18:18" x14ac:dyDescent="0.3">
      <c r="R108" s="38" t="s">
        <v>322</v>
      </c>
    </row>
    <row r="109" spans="18:18" x14ac:dyDescent="0.3">
      <c r="R109" s="38" t="s">
        <v>323</v>
      </c>
    </row>
    <row r="110" spans="18:18" x14ac:dyDescent="0.3">
      <c r="R110" s="38" t="s">
        <v>324</v>
      </c>
    </row>
    <row r="111" spans="18:18" x14ac:dyDescent="0.3">
      <c r="R111" s="38" t="s">
        <v>325</v>
      </c>
    </row>
    <row r="112" spans="18:18" x14ac:dyDescent="0.3">
      <c r="R112" s="38" t="s">
        <v>326</v>
      </c>
    </row>
    <row r="113" spans="18:18" x14ac:dyDescent="0.3">
      <c r="R113" s="38" t="s">
        <v>327</v>
      </c>
    </row>
    <row r="114" spans="18:18" x14ac:dyDescent="0.3">
      <c r="R114" s="38" t="s">
        <v>328</v>
      </c>
    </row>
    <row r="115" spans="18:18" x14ac:dyDescent="0.3">
      <c r="R115" s="38" t="s">
        <v>329</v>
      </c>
    </row>
    <row r="116" spans="18:18" x14ac:dyDescent="0.3">
      <c r="R116" s="38" t="s">
        <v>330</v>
      </c>
    </row>
    <row r="117" spans="18:18" x14ac:dyDescent="0.3">
      <c r="R117" s="38" t="s">
        <v>331</v>
      </c>
    </row>
    <row r="118" spans="18:18" x14ac:dyDescent="0.3">
      <c r="R118" s="38" t="s">
        <v>332</v>
      </c>
    </row>
    <row r="119" spans="18:18" x14ac:dyDescent="0.3">
      <c r="R119" s="38" t="s">
        <v>333</v>
      </c>
    </row>
    <row r="120" spans="18:18" x14ac:dyDescent="0.3">
      <c r="R120" s="38" t="s">
        <v>334</v>
      </c>
    </row>
    <row r="121" spans="18:18" x14ac:dyDescent="0.3">
      <c r="R121" s="38" t="s">
        <v>335</v>
      </c>
    </row>
    <row r="122" spans="18:18" x14ac:dyDescent="0.3">
      <c r="R122" s="38" t="s">
        <v>336</v>
      </c>
    </row>
    <row r="123" spans="18:18" x14ac:dyDescent="0.3">
      <c r="R123" s="38" t="s">
        <v>337</v>
      </c>
    </row>
    <row r="124" spans="18:18" x14ac:dyDescent="0.3">
      <c r="R124" s="38" t="s">
        <v>338</v>
      </c>
    </row>
    <row r="125" spans="18:18" x14ac:dyDescent="0.3">
      <c r="R125" s="38" t="s">
        <v>339</v>
      </c>
    </row>
    <row r="126" spans="18:18" x14ac:dyDescent="0.3">
      <c r="R126" s="38" t="s">
        <v>340</v>
      </c>
    </row>
    <row r="127" spans="18:18" x14ac:dyDescent="0.3">
      <c r="R127" s="38" t="s">
        <v>341</v>
      </c>
    </row>
    <row r="128" spans="18:18" x14ac:dyDescent="0.3">
      <c r="R128" s="38" t="s">
        <v>342</v>
      </c>
    </row>
    <row r="129" spans="18:18" x14ac:dyDescent="0.3">
      <c r="R129" s="38" t="s">
        <v>343</v>
      </c>
    </row>
    <row r="130" spans="18:18" x14ac:dyDescent="0.3">
      <c r="R130" s="38" t="s">
        <v>344</v>
      </c>
    </row>
    <row r="131" spans="18:18" x14ac:dyDescent="0.3">
      <c r="R131" s="38" t="s">
        <v>345</v>
      </c>
    </row>
    <row r="132" spans="18:18" x14ac:dyDescent="0.3">
      <c r="R132" s="38" t="s">
        <v>346</v>
      </c>
    </row>
    <row r="133" spans="18:18" x14ac:dyDescent="0.3">
      <c r="R133" s="38" t="s">
        <v>347</v>
      </c>
    </row>
    <row r="134" spans="18:18" x14ac:dyDescent="0.3">
      <c r="R134" s="38" t="s">
        <v>348</v>
      </c>
    </row>
    <row r="135" spans="18:18" x14ac:dyDescent="0.3">
      <c r="R135" s="38" t="s">
        <v>349</v>
      </c>
    </row>
    <row r="136" spans="18:18" x14ac:dyDescent="0.3">
      <c r="R136" s="38" t="s">
        <v>350</v>
      </c>
    </row>
    <row r="137" spans="18:18" x14ac:dyDescent="0.3">
      <c r="R137" t="s">
        <v>351</v>
      </c>
    </row>
    <row r="138" spans="18:18" x14ac:dyDescent="0.3">
      <c r="R138" s="38" t="s">
        <v>352</v>
      </c>
    </row>
    <row r="139" spans="18:18" x14ac:dyDescent="0.3">
      <c r="R139" s="38" t="s">
        <v>353</v>
      </c>
    </row>
    <row r="140" spans="18:18" x14ac:dyDescent="0.3">
      <c r="R140" s="38" t="s">
        <v>354</v>
      </c>
    </row>
    <row r="141" spans="18:18" x14ac:dyDescent="0.3">
      <c r="R141" s="38" t="s">
        <v>355</v>
      </c>
    </row>
    <row r="142" spans="18:18" x14ac:dyDescent="0.3">
      <c r="R142" s="38" t="s">
        <v>356</v>
      </c>
    </row>
    <row r="143" spans="18:18" x14ac:dyDescent="0.3">
      <c r="R143" s="38" t="s">
        <v>357</v>
      </c>
    </row>
    <row r="144" spans="18:18" x14ac:dyDescent="0.3">
      <c r="R144" s="38" t="s">
        <v>358</v>
      </c>
    </row>
    <row r="145" spans="18:18" x14ac:dyDescent="0.3">
      <c r="R145" s="38" t="s">
        <v>359</v>
      </c>
    </row>
    <row r="146" spans="18:18" x14ac:dyDescent="0.3">
      <c r="R146" s="38" t="s">
        <v>360</v>
      </c>
    </row>
    <row r="147" spans="18:18" x14ac:dyDescent="0.3">
      <c r="R147" s="38" t="s">
        <v>361</v>
      </c>
    </row>
    <row r="148" spans="18:18" x14ac:dyDescent="0.3">
      <c r="R148" t="s">
        <v>362</v>
      </c>
    </row>
    <row r="149" spans="18:18" x14ac:dyDescent="0.3">
      <c r="R149" s="38" t="s">
        <v>363</v>
      </c>
    </row>
    <row r="150" spans="18:18" x14ac:dyDescent="0.3">
      <c r="R150" s="38" t="s">
        <v>364</v>
      </c>
    </row>
    <row r="151" spans="18:18" x14ac:dyDescent="0.3">
      <c r="R151" s="38" t="s">
        <v>365</v>
      </c>
    </row>
    <row r="152" spans="18:18" x14ac:dyDescent="0.3">
      <c r="R152" s="38" t="s">
        <v>366</v>
      </c>
    </row>
    <row r="153" spans="18:18" x14ac:dyDescent="0.3">
      <c r="R153" s="38" t="s">
        <v>367</v>
      </c>
    </row>
    <row r="154" spans="18:18" x14ac:dyDescent="0.3">
      <c r="R154" t="s">
        <v>368</v>
      </c>
    </row>
    <row r="155" spans="18:18" x14ac:dyDescent="0.3">
      <c r="R155" s="38" t="s">
        <v>369</v>
      </c>
    </row>
    <row r="156" spans="18:18" x14ac:dyDescent="0.3">
      <c r="R156" s="38" t="s">
        <v>370</v>
      </c>
    </row>
    <row r="157" spans="18:18" x14ac:dyDescent="0.3">
      <c r="R157" s="38" t="s">
        <v>371</v>
      </c>
    </row>
    <row r="158" spans="18:18" x14ac:dyDescent="0.3">
      <c r="R158" s="38" t="s">
        <v>372</v>
      </c>
    </row>
    <row r="159" spans="18:18" x14ac:dyDescent="0.3">
      <c r="R159" s="38" t="s">
        <v>373</v>
      </c>
    </row>
    <row r="160" spans="18:18" x14ac:dyDescent="0.3">
      <c r="R160" s="38" t="s">
        <v>374</v>
      </c>
    </row>
    <row r="161" spans="18:18" x14ac:dyDescent="0.3">
      <c r="R161" s="38" t="s">
        <v>375</v>
      </c>
    </row>
    <row r="162" spans="18:18" x14ac:dyDescent="0.3">
      <c r="R162" s="38" t="s">
        <v>376</v>
      </c>
    </row>
    <row r="163" spans="18:18" x14ac:dyDescent="0.3">
      <c r="R163" s="38" t="s">
        <v>377</v>
      </c>
    </row>
    <row r="164" spans="18:18" x14ac:dyDescent="0.3">
      <c r="R164" s="38" t="s">
        <v>378</v>
      </c>
    </row>
    <row r="165" spans="18:18" x14ac:dyDescent="0.3">
      <c r="R165" s="38" t="s">
        <v>379</v>
      </c>
    </row>
    <row r="166" spans="18:18" x14ac:dyDescent="0.3">
      <c r="R166" s="38" t="s">
        <v>380</v>
      </c>
    </row>
    <row r="167" spans="18:18" x14ac:dyDescent="0.3">
      <c r="R167" s="38" t="s">
        <v>381</v>
      </c>
    </row>
    <row r="168" spans="18:18" x14ac:dyDescent="0.3">
      <c r="R168" s="38" t="s">
        <v>382</v>
      </c>
    </row>
    <row r="169" spans="18:18" x14ac:dyDescent="0.3">
      <c r="R169" s="38" t="s">
        <v>383</v>
      </c>
    </row>
    <row r="170" spans="18:18" x14ac:dyDescent="0.3">
      <c r="R170" s="38" t="s">
        <v>384</v>
      </c>
    </row>
    <row r="171" spans="18:18" x14ac:dyDescent="0.3">
      <c r="R171" s="38" t="s">
        <v>385</v>
      </c>
    </row>
    <row r="172" spans="18:18" x14ac:dyDescent="0.3">
      <c r="R172" s="38" t="s">
        <v>386</v>
      </c>
    </row>
    <row r="173" spans="18:18" x14ac:dyDescent="0.3">
      <c r="R173" t="s">
        <v>387</v>
      </c>
    </row>
    <row r="174" spans="18:18" x14ac:dyDescent="0.3">
      <c r="R174" s="38" t="s">
        <v>388</v>
      </c>
    </row>
    <row r="175" spans="18:18" x14ac:dyDescent="0.3">
      <c r="R175" t="s">
        <v>389</v>
      </c>
    </row>
    <row r="176" spans="18:18" x14ac:dyDescent="0.3">
      <c r="R176" s="38" t="s">
        <v>390</v>
      </c>
    </row>
    <row r="177" spans="18:18" x14ac:dyDescent="0.3">
      <c r="R177" s="38" t="s">
        <v>391</v>
      </c>
    </row>
    <row r="178" spans="18:18" x14ac:dyDescent="0.3">
      <c r="R178" s="38" t="s">
        <v>392</v>
      </c>
    </row>
    <row r="179" spans="18:18" x14ac:dyDescent="0.3">
      <c r="R179" t="s">
        <v>393</v>
      </c>
    </row>
    <row r="180" spans="18:18" x14ac:dyDescent="0.3">
      <c r="R180" s="38" t="s">
        <v>394</v>
      </c>
    </row>
    <row r="181" spans="18:18" x14ac:dyDescent="0.3">
      <c r="R181" s="38" t="s">
        <v>395</v>
      </c>
    </row>
    <row r="182" spans="18:18" x14ac:dyDescent="0.3">
      <c r="R182" s="38" t="s">
        <v>396</v>
      </c>
    </row>
    <row r="183" spans="18:18" x14ac:dyDescent="0.3">
      <c r="R183" s="38" t="s">
        <v>397</v>
      </c>
    </row>
    <row r="184" spans="18:18" x14ac:dyDescent="0.3">
      <c r="R184" s="38" t="s">
        <v>398</v>
      </c>
    </row>
    <row r="185" spans="18:18" x14ac:dyDescent="0.3">
      <c r="R185" s="38" t="s">
        <v>399</v>
      </c>
    </row>
    <row r="186" spans="18:18" x14ac:dyDescent="0.3">
      <c r="R186" s="38" t="s">
        <v>400</v>
      </c>
    </row>
    <row r="187" spans="18:18" x14ac:dyDescent="0.3">
      <c r="R187" s="38" t="s">
        <v>401</v>
      </c>
    </row>
    <row r="188" spans="18:18" x14ac:dyDescent="0.3">
      <c r="R188" s="38" t="s">
        <v>402</v>
      </c>
    </row>
    <row r="189" spans="18:18" x14ac:dyDescent="0.3">
      <c r="R189" s="38" t="s">
        <v>403</v>
      </c>
    </row>
    <row r="190" spans="18:18" x14ac:dyDescent="0.3">
      <c r="R190" s="38" t="s">
        <v>404</v>
      </c>
    </row>
    <row r="191" spans="18:18" x14ac:dyDescent="0.3">
      <c r="R191" s="38" t="s">
        <v>405</v>
      </c>
    </row>
    <row r="192" spans="18:18" x14ac:dyDescent="0.3">
      <c r="R192" s="38" t="s">
        <v>406</v>
      </c>
    </row>
    <row r="193" spans="18:18" x14ac:dyDescent="0.3">
      <c r="R193" s="38" t="s">
        <v>407</v>
      </c>
    </row>
    <row r="194" spans="18:18" x14ac:dyDescent="0.3">
      <c r="R194" s="38" t="s">
        <v>408</v>
      </c>
    </row>
    <row r="195" spans="18:18" x14ac:dyDescent="0.3">
      <c r="R195" s="38" t="s">
        <v>409</v>
      </c>
    </row>
    <row r="196" spans="18:18" x14ac:dyDescent="0.3">
      <c r="R196" s="38" t="s">
        <v>410</v>
      </c>
    </row>
    <row r="197" spans="18:18" x14ac:dyDescent="0.3">
      <c r="R197" s="38" t="s">
        <v>411</v>
      </c>
    </row>
    <row r="198" spans="18:18" x14ac:dyDescent="0.3">
      <c r="R198" s="38" t="s">
        <v>412</v>
      </c>
    </row>
    <row r="199" spans="18:18" x14ac:dyDescent="0.3">
      <c r="R199" s="38" t="s">
        <v>413</v>
      </c>
    </row>
    <row r="200" spans="18:18" x14ac:dyDescent="0.3">
      <c r="R200" s="38" t="s">
        <v>414</v>
      </c>
    </row>
    <row r="201" spans="18:18" x14ac:dyDescent="0.3">
      <c r="R201" s="38" t="s">
        <v>415</v>
      </c>
    </row>
    <row r="202" spans="18:18" x14ac:dyDescent="0.3">
      <c r="R202" s="38" t="s">
        <v>416</v>
      </c>
    </row>
    <row r="203" spans="18:18" x14ac:dyDescent="0.3">
      <c r="R203" s="38" t="s">
        <v>417</v>
      </c>
    </row>
    <row r="204" spans="18:18" x14ac:dyDescent="0.3">
      <c r="R204" s="38" t="s">
        <v>418</v>
      </c>
    </row>
    <row r="205" spans="18:18" x14ac:dyDescent="0.3">
      <c r="R205" t="s">
        <v>419</v>
      </c>
    </row>
    <row r="206" spans="18:18" x14ac:dyDescent="0.3">
      <c r="R206" s="38" t="s">
        <v>420</v>
      </c>
    </row>
    <row r="207" spans="18:18" x14ac:dyDescent="0.3">
      <c r="R207" s="38" t="s">
        <v>421</v>
      </c>
    </row>
    <row r="208" spans="18:18" x14ac:dyDescent="0.3">
      <c r="R208" s="38" t="s">
        <v>422</v>
      </c>
    </row>
    <row r="209" spans="18:18" x14ac:dyDescent="0.3">
      <c r="R209" t="s">
        <v>423</v>
      </c>
    </row>
    <row r="210" spans="18:18" x14ac:dyDescent="0.3">
      <c r="R210" s="38" t="s">
        <v>424</v>
      </c>
    </row>
    <row r="211" spans="18:18" x14ac:dyDescent="0.3">
      <c r="R211" s="38" t="s">
        <v>425</v>
      </c>
    </row>
    <row r="212" spans="18:18" x14ac:dyDescent="0.3">
      <c r="R212" s="38" t="s">
        <v>426</v>
      </c>
    </row>
    <row r="213" spans="18:18" x14ac:dyDescent="0.3">
      <c r="R213" t="s">
        <v>427</v>
      </c>
    </row>
    <row r="214" spans="18:18" x14ac:dyDescent="0.3">
      <c r="R214" s="38" t="s">
        <v>428</v>
      </c>
    </row>
    <row r="215" spans="18:18" x14ac:dyDescent="0.3">
      <c r="R215" s="38" t="s">
        <v>429</v>
      </c>
    </row>
    <row r="216" spans="18:18" x14ac:dyDescent="0.3">
      <c r="R216" s="38" t="s">
        <v>430</v>
      </c>
    </row>
    <row r="217" spans="18:18" x14ac:dyDescent="0.3">
      <c r="R217" s="38" t="s">
        <v>431</v>
      </c>
    </row>
    <row r="218" spans="18:18" x14ac:dyDescent="0.3">
      <c r="R218" s="38" t="s">
        <v>432</v>
      </c>
    </row>
    <row r="219" spans="18:18" x14ac:dyDescent="0.3">
      <c r="R219" s="38" t="s">
        <v>433</v>
      </c>
    </row>
    <row r="220" spans="18:18" x14ac:dyDescent="0.3">
      <c r="R220" s="38" t="s">
        <v>434</v>
      </c>
    </row>
    <row r="221" spans="18:18" x14ac:dyDescent="0.3">
      <c r="R221" s="38" t="s">
        <v>435</v>
      </c>
    </row>
    <row r="222" spans="18:18" x14ac:dyDescent="0.3">
      <c r="R222" s="38" t="s">
        <v>436</v>
      </c>
    </row>
    <row r="223" spans="18:18" x14ac:dyDescent="0.3">
      <c r="R223" s="38" t="s">
        <v>437</v>
      </c>
    </row>
    <row r="224" spans="18:18" x14ac:dyDescent="0.3">
      <c r="R224" s="38" t="s">
        <v>438</v>
      </c>
    </row>
    <row r="225" spans="18:18" x14ac:dyDescent="0.3">
      <c r="R225" s="38" t="s">
        <v>439</v>
      </c>
    </row>
  </sheetData>
  <sheetProtection selectLockedCells="1"/>
  <mergeCells count="40">
    <mergeCell ref="B32:K32"/>
    <mergeCell ref="C4:E4"/>
    <mergeCell ref="C5:E5"/>
    <mergeCell ref="B2:L2"/>
    <mergeCell ref="C6:D6"/>
    <mergeCell ref="C7:D7"/>
    <mergeCell ref="B13:L13"/>
    <mergeCell ref="B15:K15"/>
    <mergeCell ref="B28:K28"/>
    <mergeCell ref="B27:K27"/>
    <mergeCell ref="B26:K26"/>
    <mergeCell ref="B25:K25"/>
    <mergeCell ref="B14:L14"/>
    <mergeCell ref="F22:K22"/>
    <mergeCell ref="F17:K17"/>
    <mergeCell ref="F19:K19"/>
    <mergeCell ref="F23:K23"/>
    <mergeCell ref="B31:L31"/>
    <mergeCell ref="B24:K24"/>
    <mergeCell ref="C22:E22"/>
    <mergeCell ref="C23:E23"/>
    <mergeCell ref="C16:K16"/>
    <mergeCell ref="C17:E17"/>
    <mergeCell ref="C19:E19"/>
    <mergeCell ref="C20:E20"/>
    <mergeCell ref="C21:E21"/>
    <mergeCell ref="C18:E18"/>
    <mergeCell ref="F18:K18"/>
    <mergeCell ref="F20:K20"/>
    <mergeCell ref="F21:K21"/>
    <mergeCell ref="H10:I10"/>
    <mergeCell ref="H11:I11"/>
    <mergeCell ref="C9:D9"/>
    <mergeCell ref="I8:J8"/>
    <mergeCell ref="I9:J9"/>
    <mergeCell ref="E9:F9"/>
    <mergeCell ref="F10:G10"/>
    <mergeCell ref="F11:G11"/>
    <mergeCell ref="C8:D8"/>
    <mergeCell ref="E8:F8"/>
  </mergeCells>
  <phoneticPr fontId="5" type="noConversion"/>
  <dataValidations count="4">
    <dataValidation type="list" allowBlank="1" showInputMessage="1" showErrorMessage="1" sqref="G5 F11 J11 I9" xr:uid="{00000000-0002-0000-0000-000000000000}">
      <formula1>$N$4:$N$5</formula1>
    </dataValidation>
    <dataValidation type="list" allowBlank="1" showInputMessage="1" showErrorMessage="1" sqref="H11:I11" xr:uid="{00000000-0002-0000-0000-000001000000}">
      <formula1>$N$6:$N$9</formula1>
    </dataValidation>
    <dataValidation type="list" allowBlank="1" showInputMessage="1" showErrorMessage="1" sqref="H7" xr:uid="{00000000-0002-0000-0000-000002000000}">
      <formula1>$R$2:$R$225</formula1>
    </dataValidation>
    <dataValidation type="list" allowBlank="1" showInputMessage="1" showErrorMessage="1" sqref="F7" xr:uid="{00000000-0002-0000-0000-000003000000}">
      <formula1>$P$2:$P$72</formula1>
    </dataValidation>
  </dataValidations>
  <pageMargins left="0.25" right="0.25" top="0.25" bottom="0.25" header="0.5" footer="0.5"/>
  <pageSetup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T53"/>
  <sheetViews>
    <sheetView zoomScaleNormal="100" zoomScalePageLayoutView="125" workbookViewId="0">
      <selection activeCell="M35" sqref="M35"/>
    </sheetView>
  </sheetViews>
  <sheetFormatPr defaultColWidth="10.8984375" defaultRowHeight="15.6" x14ac:dyDescent="0.3"/>
  <cols>
    <col min="1" max="1" width="1.8984375" customWidth="1"/>
    <col min="2" max="2" width="2.5" style="26" customWidth="1"/>
    <col min="3" max="3" width="5.5" style="15" customWidth="1"/>
    <col min="4" max="4" width="6.19921875" style="15" customWidth="1"/>
    <col min="5" max="6" width="9.59765625" style="15" customWidth="1"/>
    <col min="7" max="10" width="20.59765625" style="15" customWidth="1"/>
    <col min="11" max="11" width="17.8984375" style="27" customWidth="1"/>
    <col min="12" max="12" width="0.59765625" style="14" customWidth="1"/>
    <col min="13" max="13" width="8" style="24" customWidth="1"/>
    <col min="14" max="14" width="7.8984375" style="24" customWidth="1"/>
    <col min="15" max="15" width="6.59765625" style="1" customWidth="1"/>
    <col min="16" max="16" width="1.8984375" customWidth="1"/>
    <col min="17" max="16384" width="10.8984375" style="14"/>
  </cols>
  <sheetData>
    <row r="1" spans="1:16" customFormat="1" ht="14.25" customHeight="1" thickBot="1" x14ac:dyDescent="0.35">
      <c r="A1" s="60"/>
      <c r="B1" s="61"/>
      <c r="C1" s="61"/>
      <c r="D1" s="61"/>
      <c r="E1" s="61"/>
      <c r="F1" s="61"/>
      <c r="G1" s="61"/>
      <c r="H1" s="61"/>
      <c r="I1" s="61"/>
      <c r="J1" s="61"/>
      <c r="K1" s="61"/>
      <c r="L1" s="61"/>
      <c r="M1" s="61"/>
      <c r="N1" s="61"/>
      <c r="O1" s="61"/>
      <c r="P1" s="62"/>
    </row>
    <row r="2" spans="1:16" ht="100.5" customHeight="1" x14ac:dyDescent="0.3">
      <c r="A2" s="148"/>
      <c r="B2" s="267"/>
      <c r="C2" s="373" t="s">
        <v>449</v>
      </c>
      <c r="D2" s="398"/>
      <c r="E2" s="398"/>
      <c r="F2" s="398"/>
      <c r="G2" s="398"/>
      <c r="H2" s="398"/>
      <c r="I2" s="398"/>
      <c r="J2" s="398"/>
      <c r="K2" s="398"/>
      <c r="L2" s="398"/>
      <c r="M2" s="398"/>
      <c r="N2" s="398"/>
      <c r="O2" s="48"/>
      <c r="P2" s="64"/>
    </row>
    <row r="3" spans="1:16" s="25" customFormat="1" ht="6.75" customHeight="1" x14ac:dyDescent="0.3">
      <c r="A3" s="148"/>
      <c r="B3" s="42"/>
      <c r="C3" s="50"/>
      <c r="D3" s="50"/>
      <c r="E3" s="50"/>
      <c r="F3" s="50"/>
      <c r="G3" s="50"/>
      <c r="H3" s="50"/>
      <c r="I3" s="50"/>
      <c r="J3" s="50"/>
      <c r="K3" s="51"/>
      <c r="L3" s="42"/>
      <c r="M3" s="52"/>
      <c r="N3" s="52"/>
      <c r="O3" s="53"/>
      <c r="P3" s="64"/>
    </row>
    <row r="4" spans="1:16" ht="30" customHeight="1" x14ac:dyDescent="0.3">
      <c r="A4" s="148"/>
      <c r="B4" s="42"/>
      <c r="C4" s="399" t="s">
        <v>520</v>
      </c>
      <c r="D4" s="399"/>
      <c r="E4" s="399"/>
      <c r="F4" s="399"/>
      <c r="G4" s="399"/>
      <c r="H4" s="399"/>
      <c r="I4" s="399"/>
      <c r="J4" s="399"/>
      <c r="K4" s="399"/>
      <c r="L4" s="399"/>
      <c r="M4" s="399"/>
      <c r="N4" s="399"/>
      <c r="O4" s="400"/>
      <c r="P4" s="64"/>
    </row>
    <row r="5" spans="1:16" s="25" customFormat="1" ht="6.75" customHeight="1" thickBot="1" x14ac:dyDescent="0.35">
      <c r="A5" s="148"/>
      <c r="B5" s="42"/>
      <c r="C5" s="50"/>
      <c r="D5" s="50"/>
      <c r="E5" s="50"/>
      <c r="F5" s="50"/>
      <c r="G5" s="50"/>
      <c r="H5" s="50"/>
      <c r="I5" s="50"/>
      <c r="J5" s="50"/>
      <c r="K5" s="51"/>
      <c r="L5" s="42"/>
      <c r="M5" s="52"/>
      <c r="N5" s="52"/>
      <c r="O5" s="53"/>
      <c r="P5" s="64"/>
    </row>
    <row r="6" spans="1:16" s="15" customFormat="1" ht="27" customHeight="1" x14ac:dyDescent="0.3">
      <c r="A6" s="148"/>
      <c r="B6" s="42"/>
      <c r="C6" s="268" t="s">
        <v>6</v>
      </c>
      <c r="D6" s="401" t="s">
        <v>5</v>
      </c>
      <c r="E6" s="401"/>
      <c r="F6" s="401"/>
      <c r="G6" s="401"/>
      <c r="H6" s="401"/>
      <c r="I6" s="401"/>
      <c r="J6" s="401"/>
      <c r="K6" s="401"/>
      <c r="L6" s="269"/>
      <c r="M6" s="270" t="s">
        <v>39</v>
      </c>
      <c r="N6" s="271" t="s">
        <v>40</v>
      </c>
      <c r="O6" s="53"/>
      <c r="P6" s="64"/>
    </row>
    <row r="7" spans="1:16" s="25" customFormat="1" ht="3" customHeight="1" x14ac:dyDescent="0.3">
      <c r="A7" s="148"/>
      <c r="B7" s="42"/>
      <c r="C7" s="49"/>
      <c r="D7" s="50"/>
      <c r="E7" s="50"/>
      <c r="F7" s="50"/>
      <c r="G7" s="50"/>
      <c r="H7" s="50"/>
      <c r="I7" s="50"/>
      <c r="J7" s="50"/>
      <c r="K7" s="51"/>
      <c r="L7" s="42"/>
      <c r="M7" s="52"/>
      <c r="N7" s="272"/>
      <c r="O7" s="53"/>
      <c r="P7" s="64"/>
    </row>
    <row r="8" spans="1:16" ht="30" customHeight="1" x14ac:dyDescent="0.3">
      <c r="A8" s="148"/>
      <c r="B8" s="52"/>
      <c r="C8" s="55">
        <v>1</v>
      </c>
      <c r="D8" s="393" t="s">
        <v>442</v>
      </c>
      <c r="E8" s="394"/>
      <c r="F8" s="394"/>
      <c r="G8" s="394"/>
      <c r="H8" s="394"/>
      <c r="I8" s="394"/>
      <c r="J8" s="394"/>
      <c r="K8" s="395"/>
      <c r="L8" s="56"/>
      <c r="M8" s="39"/>
      <c r="N8" s="273"/>
      <c r="O8" s="53"/>
      <c r="P8" s="64"/>
    </row>
    <row r="9" spans="1:16" x14ac:dyDescent="0.3">
      <c r="A9" s="148"/>
      <c r="B9" s="52"/>
      <c r="C9" s="55">
        <v>2</v>
      </c>
      <c r="D9" s="393" t="s">
        <v>499</v>
      </c>
      <c r="E9" s="394"/>
      <c r="F9" s="394"/>
      <c r="G9" s="394"/>
      <c r="H9" s="394"/>
      <c r="I9" s="394"/>
      <c r="J9" s="394"/>
      <c r="K9" s="395"/>
      <c r="L9" s="56"/>
      <c r="M9" s="39"/>
      <c r="N9" s="273"/>
      <c r="O9" s="53"/>
      <c r="P9" s="64"/>
    </row>
    <row r="10" spans="1:16" ht="15.9" customHeight="1" x14ac:dyDescent="0.3">
      <c r="A10" s="148"/>
      <c r="B10" s="52"/>
      <c r="C10" s="55">
        <v>3</v>
      </c>
      <c r="D10" s="393" t="s">
        <v>443</v>
      </c>
      <c r="E10" s="394"/>
      <c r="F10" s="394"/>
      <c r="G10" s="394"/>
      <c r="H10" s="394"/>
      <c r="I10" s="394"/>
      <c r="J10" s="394"/>
      <c r="K10" s="395"/>
      <c r="L10" s="56"/>
      <c r="M10" s="39"/>
      <c r="N10" s="273"/>
      <c r="O10" s="53"/>
      <c r="P10" s="64"/>
    </row>
    <row r="11" spans="1:16" ht="27.75" customHeight="1" x14ac:dyDescent="0.3">
      <c r="A11" s="148"/>
      <c r="B11" s="52"/>
      <c r="C11" s="55">
        <v>4</v>
      </c>
      <c r="D11" s="393" t="s">
        <v>444</v>
      </c>
      <c r="E11" s="394"/>
      <c r="F11" s="394"/>
      <c r="G11" s="394"/>
      <c r="H11" s="394"/>
      <c r="I11" s="394"/>
      <c r="J11" s="394"/>
      <c r="K11" s="395"/>
      <c r="L11" s="56"/>
      <c r="M11" s="39"/>
      <c r="N11" s="273"/>
      <c r="O11" s="53"/>
      <c r="P11" s="64"/>
    </row>
    <row r="12" spans="1:16" ht="15.75" customHeight="1" x14ac:dyDescent="0.3">
      <c r="A12" s="148"/>
      <c r="B12" s="52"/>
      <c r="C12" s="55">
        <v>5</v>
      </c>
      <c r="D12" s="393" t="s">
        <v>498</v>
      </c>
      <c r="E12" s="394"/>
      <c r="F12" s="394"/>
      <c r="G12" s="394"/>
      <c r="H12" s="394"/>
      <c r="I12" s="394"/>
      <c r="J12" s="394"/>
      <c r="K12" s="175"/>
      <c r="L12" s="40"/>
      <c r="M12" s="41"/>
      <c r="N12" s="274"/>
      <c r="O12" s="53"/>
      <c r="P12" s="64"/>
    </row>
    <row r="13" spans="1:16" ht="15.75" customHeight="1" x14ac:dyDescent="0.3">
      <c r="A13" s="148"/>
      <c r="B13" s="52"/>
      <c r="C13" s="283" t="s">
        <v>445</v>
      </c>
      <c r="D13" s="284"/>
      <c r="E13" s="285"/>
      <c r="F13" s="285"/>
      <c r="G13" s="285"/>
      <c r="H13" s="285"/>
      <c r="I13" s="285"/>
      <c r="J13" s="285"/>
      <c r="K13" s="285"/>
      <c r="L13" s="285"/>
      <c r="M13" s="285"/>
      <c r="N13" s="286"/>
      <c r="O13" s="53"/>
      <c r="P13" s="64"/>
    </row>
    <row r="14" spans="1:16" ht="33.75" customHeight="1" x14ac:dyDescent="0.3">
      <c r="A14" s="148"/>
      <c r="B14" s="52"/>
      <c r="C14" s="55">
        <v>6.1</v>
      </c>
      <c r="D14" s="396" t="s">
        <v>7</v>
      </c>
      <c r="E14" s="396"/>
      <c r="F14" s="396"/>
      <c r="G14" s="396"/>
      <c r="H14" s="396"/>
      <c r="I14" s="396"/>
      <c r="J14" s="396"/>
      <c r="K14" s="397"/>
      <c r="L14" s="47"/>
      <c r="M14" s="39"/>
      <c r="N14" s="273"/>
      <c r="O14" s="53"/>
      <c r="P14" s="64"/>
    </row>
    <row r="15" spans="1:16" s="25" customFormat="1" ht="70.5" customHeight="1" x14ac:dyDescent="0.3">
      <c r="A15" s="148"/>
      <c r="B15" s="52"/>
      <c r="C15" s="283" t="s">
        <v>445</v>
      </c>
      <c r="D15" s="287"/>
      <c r="E15" s="287"/>
      <c r="F15" s="287"/>
      <c r="G15" s="287"/>
      <c r="H15" s="287"/>
      <c r="I15" s="287"/>
      <c r="J15" s="287"/>
      <c r="K15" s="287"/>
      <c r="L15" s="287"/>
      <c r="M15" s="287"/>
      <c r="N15" s="288"/>
      <c r="O15" s="53"/>
      <c r="P15" s="64"/>
    </row>
    <row r="16" spans="1:16" ht="32.25" customHeight="1" x14ac:dyDescent="0.3">
      <c r="A16" s="148"/>
      <c r="B16" s="52"/>
      <c r="C16" s="55">
        <v>6.2</v>
      </c>
      <c r="D16" s="393" t="s">
        <v>447</v>
      </c>
      <c r="E16" s="394"/>
      <c r="F16" s="394"/>
      <c r="G16" s="394"/>
      <c r="H16" s="394"/>
      <c r="I16" s="394"/>
      <c r="J16" s="394"/>
      <c r="K16" s="395"/>
      <c r="L16" s="46"/>
      <c r="M16" s="39"/>
      <c r="N16" s="273"/>
      <c r="O16" s="53"/>
      <c r="P16" s="64"/>
    </row>
    <row r="17" spans="1:16" ht="48.75" customHeight="1" x14ac:dyDescent="0.3">
      <c r="A17" s="148"/>
      <c r="B17" s="52"/>
      <c r="C17" s="283" t="s">
        <v>445</v>
      </c>
      <c r="D17" s="287"/>
      <c r="E17" s="287"/>
      <c r="F17" s="287"/>
      <c r="G17" s="287"/>
      <c r="H17" s="287"/>
      <c r="I17" s="287"/>
      <c r="J17" s="287"/>
      <c r="K17" s="287"/>
      <c r="L17" s="287"/>
      <c r="M17" s="287"/>
      <c r="N17" s="288"/>
      <c r="O17" s="53"/>
      <c r="P17" s="64"/>
    </row>
    <row r="18" spans="1:16" ht="27" customHeight="1" x14ac:dyDescent="0.3">
      <c r="A18" s="148"/>
      <c r="B18" s="52"/>
      <c r="C18" s="55">
        <v>7</v>
      </c>
      <c r="D18" s="393" t="s">
        <v>446</v>
      </c>
      <c r="E18" s="394"/>
      <c r="F18" s="394"/>
      <c r="G18" s="394"/>
      <c r="H18" s="394"/>
      <c r="I18" s="394"/>
      <c r="J18" s="394"/>
      <c r="K18" s="395"/>
      <c r="L18" s="58"/>
      <c r="M18" s="39"/>
      <c r="N18" s="273"/>
      <c r="O18" s="53"/>
      <c r="P18" s="64"/>
    </row>
    <row r="19" spans="1:16" ht="17.100000000000001" customHeight="1" x14ac:dyDescent="0.3">
      <c r="A19" s="148"/>
      <c r="B19" s="52"/>
      <c r="C19" s="55">
        <v>8</v>
      </c>
      <c r="D19" s="393" t="s">
        <v>450</v>
      </c>
      <c r="E19" s="394"/>
      <c r="F19" s="394"/>
      <c r="G19" s="394"/>
      <c r="H19" s="394"/>
      <c r="I19" s="394"/>
      <c r="J19" s="394"/>
      <c r="K19" s="395"/>
      <c r="L19" s="46"/>
      <c r="M19" s="39"/>
      <c r="N19" s="273"/>
      <c r="O19" s="53"/>
      <c r="P19" s="64"/>
    </row>
    <row r="20" spans="1:16" ht="48.75" customHeight="1" x14ac:dyDescent="0.3">
      <c r="A20" s="148"/>
      <c r="B20" s="52"/>
      <c r="C20" s="283" t="s">
        <v>445</v>
      </c>
      <c r="D20" s="287"/>
      <c r="E20" s="287"/>
      <c r="F20" s="287"/>
      <c r="G20" s="287"/>
      <c r="H20" s="287"/>
      <c r="I20" s="287"/>
      <c r="J20" s="287"/>
      <c r="K20" s="287"/>
      <c r="L20" s="287"/>
      <c r="M20" s="287"/>
      <c r="N20" s="288"/>
      <c r="O20" s="53"/>
      <c r="P20" s="64"/>
    </row>
    <row r="21" spans="1:16" ht="17.100000000000001" customHeight="1" x14ac:dyDescent="0.3">
      <c r="A21" s="148"/>
      <c r="B21" s="52"/>
      <c r="C21" s="411">
        <v>9</v>
      </c>
      <c r="D21" s="402" t="s">
        <v>448</v>
      </c>
      <c r="E21" s="403"/>
      <c r="F21" s="403"/>
      <c r="G21" s="403"/>
      <c r="H21" s="403"/>
      <c r="I21" s="403"/>
      <c r="J21" s="403"/>
      <c r="K21" s="404"/>
      <c r="L21" s="58"/>
      <c r="M21" s="52"/>
      <c r="N21" s="275"/>
      <c r="O21" s="53"/>
      <c r="P21" s="64"/>
    </row>
    <row r="22" spans="1:16" ht="15" customHeight="1" x14ac:dyDescent="0.3">
      <c r="A22" s="148"/>
      <c r="B22" s="43"/>
      <c r="C22" s="412"/>
      <c r="D22" s="405" t="s">
        <v>578</v>
      </c>
      <c r="E22" s="406"/>
      <c r="F22" s="406"/>
      <c r="G22" s="406"/>
      <c r="H22" s="406"/>
      <c r="I22" s="406"/>
      <c r="J22" s="406"/>
      <c r="K22" s="407"/>
      <c r="L22" s="56"/>
      <c r="M22" s="177"/>
      <c r="N22" s="276"/>
      <c r="O22" s="53"/>
      <c r="P22" s="64"/>
    </row>
    <row r="23" spans="1:16" ht="15" customHeight="1" x14ac:dyDescent="0.3">
      <c r="A23" s="148"/>
      <c r="B23" s="43"/>
      <c r="C23" s="412"/>
      <c r="D23" s="157"/>
      <c r="E23" s="158"/>
      <c r="F23" s="158"/>
      <c r="G23" s="158"/>
      <c r="H23" s="158"/>
      <c r="I23" s="158"/>
      <c r="J23" s="406" t="s">
        <v>579</v>
      </c>
      <c r="K23" s="407"/>
      <c r="L23" s="56"/>
      <c r="M23" s="177"/>
      <c r="N23" s="276"/>
      <c r="O23" s="53"/>
      <c r="P23" s="64"/>
    </row>
    <row r="24" spans="1:16" ht="15" customHeight="1" x14ac:dyDescent="0.3">
      <c r="A24" s="148"/>
      <c r="B24" s="43"/>
      <c r="C24" s="412"/>
      <c r="D24" s="405" t="s">
        <v>0</v>
      </c>
      <c r="E24" s="406"/>
      <c r="F24" s="406"/>
      <c r="G24" s="406"/>
      <c r="H24" s="406"/>
      <c r="I24" s="406"/>
      <c r="J24" s="406"/>
      <c r="K24" s="407"/>
      <c r="L24" s="56"/>
      <c r="M24" s="177"/>
      <c r="N24" s="276"/>
      <c r="O24" s="53"/>
      <c r="P24" s="64"/>
    </row>
    <row r="25" spans="1:16" ht="15" customHeight="1" x14ac:dyDescent="0.3">
      <c r="A25" s="148"/>
      <c r="B25" s="43"/>
      <c r="C25" s="412"/>
      <c r="D25" s="157"/>
      <c r="E25" s="158"/>
      <c r="F25" s="158"/>
      <c r="G25" s="158"/>
      <c r="H25" s="158"/>
      <c r="I25" s="158"/>
      <c r="J25" s="158"/>
      <c r="K25" s="159" t="s">
        <v>521</v>
      </c>
      <c r="L25" s="56"/>
      <c r="M25" s="178" t="str">
        <f>IF(OR(ISBLANK(M22),ISBLANK(M24))," ",M24/M22)</f>
        <v xml:space="preserve"> </v>
      </c>
      <c r="N25" s="276"/>
      <c r="O25" s="53"/>
      <c r="P25" s="64"/>
    </row>
    <row r="26" spans="1:16" ht="15" customHeight="1" x14ac:dyDescent="0.3">
      <c r="A26" s="148"/>
      <c r="B26" s="44"/>
      <c r="C26" s="412"/>
      <c r="D26" s="405" t="s">
        <v>1</v>
      </c>
      <c r="E26" s="406"/>
      <c r="F26" s="406"/>
      <c r="G26" s="406"/>
      <c r="H26" s="406"/>
      <c r="I26" s="406"/>
      <c r="J26" s="406"/>
      <c r="K26" s="407"/>
      <c r="L26" s="56"/>
      <c r="M26" s="179" t="str">
        <f>IF(OR(ISBLANK(M23),ISBLANK(M24))," ",M24*60/M23)</f>
        <v xml:space="preserve"> </v>
      </c>
      <c r="N26" s="277"/>
      <c r="O26" s="53"/>
      <c r="P26" s="64"/>
    </row>
    <row r="27" spans="1:16" ht="15" customHeight="1" x14ac:dyDescent="0.3">
      <c r="A27" s="148"/>
      <c r="B27" s="43"/>
      <c r="C27" s="412"/>
      <c r="D27" s="405" t="s">
        <v>2</v>
      </c>
      <c r="E27" s="406"/>
      <c r="F27" s="406"/>
      <c r="G27" s="406"/>
      <c r="H27" s="406"/>
      <c r="I27" s="406"/>
      <c r="J27" s="406"/>
      <c r="K27" s="407"/>
      <c r="L27" s="56"/>
      <c r="M27" s="177"/>
      <c r="N27" s="276"/>
      <c r="O27" s="53"/>
      <c r="P27" s="64"/>
    </row>
    <row r="28" spans="1:16" ht="15" customHeight="1" x14ac:dyDescent="0.3">
      <c r="A28" s="148"/>
      <c r="B28" s="43"/>
      <c r="C28" s="412"/>
      <c r="D28" s="157"/>
      <c r="E28" s="158"/>
      <c r="F28" s="158"/>
      <c r="G28" s="158"/>
      <c r="H28" s="158"/>
      <c r="I28" s="158"/>
      <c r="J28" s="158"/>
      <c r="K28" s="159" t="s">
        <v>521</v>
      </c>
      <c r="L28" s="56"/>
      <c r="M28" s="178" t="str">
        <f>IF(OR(ISBLANK(M22),ISBLANK(M27))," ",M27/M22)</f>
        <v xml:space="preserve"> </v>
      </c>
      <c r="N28" s="276"/>
      <c r="O28" s="53"/>
      <c r="P28" s="64"/>
    </row>
    <row r="29" spans="1:16" ht="15" customHeight="1" x14ac:dyDescent="0.3">
      <c r="A29" s="148"/>
      <c r="B29" s="45"/>
      <c r="C29" s="412"/>
      <c r="D29" s="405" t="s">
        <v>3</v>
      </c>
      <c r="E29" s="406"/>
      <c r="F29" s="406"/>
      <c r="G29" s="406"/>
      <c r="H29" s="406"/>
      <c r="I29" s="406"/>
      <c r="J29" s="406"/>
      <c r="K29" s="407"/>
      <c r="L29" s="56"/>
      <c r="M29" s="180" t="str">
        <f>IF(OR(ISBLANK(M23),ISBLANK(M27))," ",M27*60/M23)</f>
        <v xml:space="preserve"> </v>
      </c>
      <c r="N29" s="278"/>
      <c r="O29" s="53"/>
      <c r="P29" s="64"/>
    </row>
    <row r="30" spans="1:16" ht="15" customHeight="1" x14ac:dyDescent="0.3">
      <c r="A30" s="148"/>
      <c r="B30" s="43"/>
      <c r="C30" s="412"/>
      <c r="D30" s="405" t="s">
        <v>4</v>
      </c>
      <c r="E30" s="406"/>
      <c r="F30" s="406"/>
      <c r="G30" s="406"/>
      <c r="H30" s="406"/>
      <c r="I30" s="406"/>
      <c r="J30" s="406"/>
      <c r="K30" s="407"/>
      <c r="L30" s="56"/>
      <c r="M30" s="325" t="str">
        <f>IF(OR(ISBLANK(M24),ISBLANK(M27))," ",AVERAGE(M24,M27))</f>
        <v xml:space="preserve"> </v>
      </c>
      <c r="N30" s="276"/>
      <c r="O30" s="53"/>
      <c r="P30" s="64"/>
    </row>
    <row r="31" spans="1:16" ht="15" customHeight="1" x14ac:dyDescent="0.3">
      <c r="A31" s="148"/>
      <c r="B31" s="45"/>
      <c r="C31" s="412"/>
      <c r="D31" s="157"/>
      <c r="E31" s="158"/>
      <c r="F31" s="158"/>
      <c r="G31" s="158"/>
      <c r="H31" s="158"/>
      <c r="I31" s="158"/>
      <c r="J31" s="406" t="s">
        <v>522</v>
      </c>
      <c r="K31" s="407"/>
      <c r="L31" s="56"/>
      <c r="M31" s="181" t="str">
        <f>IF(ISNUMBER(M30),((M25+M28)/2)," ")</f>
        <v xml:space="preserve"> </v>
      </c>
      <c r="N31" s="278"/>
      <c r="O31" s="53"/>
      <c r="P31" s="64"/>
    </row>
    <row r="32" spans="1:16" ht="15" customHeight="1" x14ac:dyDescent="0.3">
      <c r="A32" s="148"/>
      <c r="B32" s="44"/>
      <c r="C32" s="413"/>
      <c r="D32" s="405" t="s">
        <v>523</v>
      </c>
      <c r="E32" s="406"/>
      <c r="F32" s="406"/>
      <c r="G32" s="406"/>
      <c r="H32" s="406"/>
      <c r="I32" s="406"/>
      <c r="J32" s="406"/>
      <c r="K32" s="407"/>
      <c r="L32" s="56"/>
      <c r="M32" s="326" t="str">
        <f>IF(ISNUMBER(M30),((M26+M29)/2)," ")</f>
        <v xml:space="preserve"> </v>
      </c>
      <c r="N32" s="277"/>
      <c r="O32" s="53"/>
      <c r="P32" s="64"/>
    </row>
    <row r="33" spans="1:20" ht="6.9" customHeight="1" x14ac:dyDescent="0.3">
      <c r="A33" s="148"/>
      <c r="B33" s="52"/>
      <c r="C33" s="279"/>
      <c r="D33" s="50"/>
      <c r="E33" s="50"/>
      <c r="F33" s="50"/>
      <c r="G33" s="50"/>
      <c r="H33" s="50"/>
      <c r="I33" s="50"/>
      <c r="J33" s="50"/>
      <c r="K33" s="51"/>
      <c r="L33" s="58"/>
      <c r="M33" s="52"/>
      <c r="N33" s="272"/>
      <c r="O33" s="53"/>
      <c r="P33" s="64"/>
    </row>
    <row r="34" spans="1:20" x14ac:dyDescent="0.3">
      <c r="A34" s="148"/>
      <c r="B34" s="52"/>
      <c r="C34" s="411">
        <v>10</v>
      </c>
      <c r="D34" s="402" t="s">
        <v>577</v>
      </c>
      <c r="E34" s="403"/>
      <c r="F34" s="403"/>
      <c r="G34" s="403"/>
      <c r="H34" s="403"/>
      <c r="I34" s="403"/>
      <c r="J34" s="403"/>
      <c r="K34" s="404"/>
      <c r="L34" s="58"/>
      <c r="M34" s="52"/>
      <c r="N34" s="272"/>
      <c r="O34" s="53"/>
      <c r="P34" s="64"/>
    </row>
    <row r="35" spans="1:20" ht="15.6" customHeight="1" x14ac:dyDescent="0.3">
      <c r="A35" s="148"/>
      <c r="B35" s="52"/>
      <c r="C35" s="412"/>
      <c r="D35" s="405" t="s">
        <v>584</v>
      </c>
      <c r="E35" s="406"/>
      <c r="F35" s="406"/>
      <c r="G35" s="406"/>
      <c r="H35" s="406"/>
      <c r="I35" s="406"/>
      <c r="J35" s="406"/>
      <c r="K35" s="407"/>
      <c r="L35" s="58"/>
      <c r="M35" s="177" t="s">
        <v>581</v>
      </c>
      <c r="N35" s="272"/>
      <c r="O35" s="53"/>
      <c r="P35" s="64"/>
      <c r="T35" s="327" t="s">
        <v>580</v>
      </c>
    </row>
    <row r="36" spans="1:20" ht="15.75" customHeight="1" x14ac:dyDescent="0.3">
      <c r="A36" s="148"/>
      <c r="B36" s="52"/>
      <c r="C36" s="412"/>
      <c r="D36" s="405" t="s">
        <v>578</v>
      </c>
      <c r="E36" s="406"/>
      <c r="F36" s="406"/>
      <c r="G36" s="406"/>
      <c r="H36" s="406"/>
      <c r="I36" s="406"/>
      <c r="J36" s="406"/>
      <c r="K36" s="407"/>
      <c r="L36" s="58"/>
      <c r="M36" s="177"/>
      <c r="N36" s="272"/>
      <c r="O36" s="53"/>
      <c r="P36" s="64"/>
      <c r="T36" s="327" t="s">
        <v>581</v>
      </c>
    </row>
    <row r="37" spans="1:20" ht="15.75" customHeight="1" x14ac:dyDescent="0.3">
      <c r="A37" s="148"/>
      <c r="B37" s="52"/>
      <c r="C37" s="412"/>
      <c r="D37" s="405" t="s">
        <v>582</v>
      </c>
      <c r="E37" s="406"/>
      <c r="F37" s="406"/>
      <c r="G37" s="406"/>
      <c r="H37" s="406"/>
      <c r="I37" s="406"/>
      <c r="J37" s="406"/>
      <c r="K37" s="407"/>
      <c r="L37" s="58"/>
      <c r="M37" s="329" t="str">
        <f>IF(ISNUMBER(M36),IF(M35="NO",0.06*M36,0.08*M36)," ")</f>
        <v xml:space="preserve"> </v>
      </c>
      <c r="N37" s="272"/>
      <c r="O37" s="53"/>
      <c r="P37" s="64"/>
      <c r="T37" s="327"/>
    </row>
    <row r="38" spans="1:20" ht="15.75" customHeight="1" x14ac:dyDescent="0.3">
      <c r="A38" s="148"/>
      <c r="B38" s="52"/>
      <c r="C38" s="412"/>
      <c r="D38" s="405" t="s">
        <v>583</v>
      </c>
      <c r="E38" s="406"/>
      <c r="F38" s="406"/>
      <c r="G38" s="406"/>
      <c r="H38" s="406"/>
      <c r="I38" s="406"/>
      <c r="J38" s="406"/>
      <c r="K38" s="407"/>
      <c r="L38" s="58"/>
      <c r="M38" s="181">
        <f>IF(M35="NO", 0.06, 0.08)</f>
        <v>0.06</v>
      </c>
      <c r="N38" s="272"/>
      <c r="O38" s="53"/>
      <c r="P38" s="64"/>
      <c r="T38" s="327"/>
    </row>
    <row r="39" spans="1:20" x14ac:dyDescent="0.3">
      <c r="A39" s="148"/>
      <c r="B39" s="52"/>
      <c r="C39" s="412"/>
      <c r="D39" s="157"/>
      <c r="E39" s="158"/>
      <c r="F39" s="158"/>
      <c r="G39" s="158"/>
      <c r="H39" s="158"/>
      <c r="I39" s="158"/>
      <c r="J39" s="406" t="s">
        <v>579</v>
      </c>
      <c r="K39" s="407"/>
      <c r="L39" s="58"/>
      <c r="M39" s="177"/>
      <c r="N39" s="272"/>
      <c r="O39" s="53"/>
      <c r="P39" s="64"/>
    </row>
    <row r="40" spans="1:20" ht="15" customHeight="1" x14ac:dyDescent="0.3">
      <c r="A40" s="148"/>
      <c r="B40" s="43"/>
      <c r="C40" s="412"/>
      <c r="D40" s="405" t="s">
        <v>569</v>
      </c>
      <c r="E40" s="406"/>
      <c r="F40" s="406"/>
      <c r="G40" s="406"/>
      <c r="H40" s="406"/>
      <c r="I40" s="406"/>
      <c r="J40" s="406"/>
      <c r="K40" s="407"/>
      <c r="L40" s="56"/>
      <c r="M40" s="177"/>
      <c r="N40" s="276"/>
      <c r="O40" s="53"/>
      <c r="P40" s="64"/>
    </row>
    <row r="41" spans="1:20" ht="15" customHeight="1" x14ac:dyDescent="0.3">
      <c r="A41" s="148"/>
      <c r="B41" s="43"/>
      <c r="C41" s="412"/>
      <c r="D41" s="157"/>
      <c r="E41" s="158"/>
      <c r="F41" s="158"/>
      <c r="G41" s="158"/>
      <c r="H41" s="158"/>
      <c r="I41" s="158"/>
      <c r="J41" s="158"/>
      <c r="K41" s="159" t="s">
        <v>521</v>
      </c>
      <c r="L41" s="56"/>
      <c r="M41" s="178" t="str">
        <f>IF(OR(ISBLANK(M36),ISBLANK(M40))," ",M40/M36)</f>
        <v xml:space="preserve"> </v>
      </c>
      <c r="N41" s="276"/>
      <c r="O41" s="53"/>
      <c r="P41" s="64"/>
    </row>
    <row r="42" spans="1:20" ht="15" customHeight="1" x14ac:dyDescent="0.3">
      <c r="A42" s="148"/>
      <c r="B42" s="44"/>
      <c r="C42" s="412"/>
      <c r="D42" s="405" t="s">
        <v>1</v>
      </c>
      <c r="E42" s="406"/>
      <c r="F42" s="406"/>
      <c r="G42" s="406"/>
      <c r="H42" s="406"/>
      <c r="I42" s="406"/>
      <c r="J42" s="406"/>
      <c r="K42" s="407"/>
      <c r="L42" s="56"/>
      <c r="M42" s="179" t="str">
        <f>IF(OR(ISBLANK(M39),ISBLANK(M40))," ",M40*60/M39)</f>
        <v xml:space="preserve"> </v>
      </c>
      <c r="N42" s="277"/>
      <c r="O42" s="53"/>
      <c r="P42" s="64"/>
    </row>
    <row r="43" spans="1:20" ht="15" customHeight="1" x14ac:dyDescent="0.3">
      <c r="A43" s="148"/>
      <c r="B43" s="43"/>
      <c r="C43" s="412"/>
      <c r="D43" s="405" t="s">
        <v>570</v>
      </c>
      <c r="E43" s="406"/>
      <c r="F43" s="406"/>
      <c r="G43" s="406"/>
      <c r="H43" s="406"/>
      <c r="I43" s="406"/>
      <c r="J43" s="406"/>
      <c r="K43" s="407"/>
      <c r="L43" s="56"/>
      <c r="M43" s="177"/>
      <c r="N43" s="276"/>
      <c r="O43" s="53"/>
      <c r="P43" s="64"/>
    </row>
    <row r="44" spans="1:20" ht="15" customHeight="1" x14ac:dyDescent="0.3">
      <c r="A44" s="148"/>
      <c r="B44" s="44"/>
      <c r="C44" s="412"/>
      <c r="D44" s="157"/>
      <c r="E44" s="158"/>
      <c r="F44" s="158"/>
      <c r="G44" s="158"/>
      <c r="H44" s="158"/>
      <c r="I44" s="158"/>
      <c r="J44" s="158"/>
      <c r="K44" s="159" t="s">
        <v>521</v>
      </c>
      <c r="L44" s="56"/>
      <c r="M44" s="178" t="str">
        <f>IF(OR(ISBLANK(M36),ISBLANK(M43))," ",M43/M36)</f>
        <v xml:space="preserve"> </v>
      </c>
      <c r="N44" s="277"/>
      <c r="O44" s="53"/>
      <c r="P44" s="64"/>
    </row>
    <row r="45" spans="1:20" ht="15" customHeight="1" x14ac:dyDescent="0.3">
      <c r="A45" s="148"/>
      <c r="B45" s="43"/>
      <c r="C45" s="412"/>
      <c r="D45" s="405" t="s">
        <v>3</v>
      </c>
      <c r="E45" s="406"/>
      <c r="F45" s="406"/>
      <c r="G45" s="406"/>
      <c r="H45" s="406"/>
      <c r="I45" s="406"/>
      <c r="J45" s="406"/>
      <c r="K45" s="407"/>
      <c r="L45" s="56"/>
      <c r="M45" s="180" t="str">
        <f>IF(OR(ISBLANK(M39),ISBLANK(M43))," ",M43*60/M39)</f>
        <v xml:space="preserve"> </v>
      </c>
      <c r="N45" s="276"/>
      <c r="O45" s="53"/>
      <c r="P45" s="64"/>
    </row>
    <row r="46" spans="1:20" ht="15" customHeight="1" thickBot="1" x14ac:dyDescent="0.35">
      <c r="A46" s="148"/>
      <c r="B46" s="45"/>
      <c r="C46" s="412"/>
      <c r="D46" s="405" t="s">
        <v>4</v>
      </c>
      <c r="E46" s="406"/>
      <c r="F46" s="406"/>
      <c r="G46" s="406"/>
      <c r="H46" s="406"/>
      <c r="I46" s="406"/>
      <c r="J46" s="406"/>
      <c r="K46" s="407"/>
      <c r="M46" s="325" t="str">
        <f>IF(OR(ISBLANK(M40),ISBLANK(M43))," ",AVERAGE(M40,M43))</f>
        <v xml:space="preserve"> </v>
      </c>
      <c r="N46" s="280"/>
      <c r="O46" s="53"/>
      <c r="P46" s="64"/>
    </row>
    <row r="47" spans="1:20" ht="16.5" customHeight="1" thickBot="1" x14ac:dyDescent="0.35">
      <c r="A47" s="148"/>
      <c r="B47" s="52"/>
      <c r="C47" s="412"/>
      <c r="D47" s="157"/>
      <c r="E47" s="158"/>
      <c r="F47" s="158"/>
      <c r="G47" s="158"/>
      <c r="H47" s="158"/>
      <c r="I47" s="158"/>
      <c r="J47" s="406" t="s">
        <v>522</v>
      </c>
      <c r="K47" s="407"/>
      <c r="L47" s="56"/>
      <c r="M47" s="328" t="str">
        <f>IF(ISNUMBER(M46),((M41+M44)/2)," ")</f>
        <v xml:space="preserve"> </v>
      </c>
      <c r="N47" s="324" t="str">
        <f>IF(M35="NO",IF(ISNUMBER(M47),IF(M47&lt;0.06049,"Pass","Fail")," "),IF(ISNUMBER(M47),IF(M47&lt;0.08049,"Pass","Fail")," "))</f>
        <v xml:space="preserve"> </v>
      </c>
      <c r="O47" s="53"/>
      <c r="P47" s="64"/>
    </row>
    <row r="48" spans="1:20" ht="32.25" customHeight="1" thickBot="1" x14ac:dyDescent="0.35">
      <c r="A48" s="148"/>
      <c r="B48" s="52"/>
      <c r="C48" s="414"/>
      <c r="D48" s="408" t="s">
        <v>523</v>
      </c>
      <c r="E48" s="409"/>
      <c r="F48" s="409"/>
      <c r="G48" s="409"/>
      <c r="H48" s="409"/>
      <c r="I48" s="409"/>
      <c r="J48" s="409"/>
      <c r="K48" s="410"/>
      <c r="L48" s="281"/>
      <c r="M48" s="326" t="str">
        <f>IF(ISNUMBER(M46),((M42+M45)/2)," ")</f>
        <v xml:space="preserve"> </v>
      </c>
      <c r="N48" s="282"/>
      <c r="O48" s="53"/>
      <c r="P48" s="64"/>
    </row>
    <row r="49" spans="1:16" ht="6.9" customHeight="1" x14ac:dyDescent="0.3">
      <c r="A49" s="148"/>
      <c r="B49" s="52"/>
      <c r="C49" s="14"/>
      <c r="D49" s="50"/>
      <c r="E49" s="50"/>
      <c r="F49" s="50"/>
      <c r="G49" s="50"/>
      <c r="H49" s="50"/>
      <c r="I49" s="50"/>
      <c r="J49" s="50"/>
      <c r="K49" s="51"/>
      <c r="L49" s="58"/>
      <c r="M49" s="52"/>
      <c r="N49" s="52"/>
      <c r="O49" s="53"/>
      <c r="P49" s="64"/>
    </row>
    <row r="50" spans="1:16" ht="16.2" thickBot="1" x14ac:dyDescent="0.35">
      <c r="A50" s="65"/>
      <c r="B50" s="69"/>
      <c r="C50" s="66"/>
      <c r="D50" s="66"/>
      <c r="E50" s="66"/>
      <c r="F50" s="66"/>
      <c r="G50" s="66"/>
      <c r="H50" s="66"/>
      <c r="I50" s="66"/>
      <c r="J50" s="66"/>
      <c r="K50" s="67"/>
      <c r="L50" s="68"/>
      <c r="M50" s="69"/>
      <c r="N50" s="69"/>
      <c r="O50" s="70"/>
      <c r="P50" s="71"/>
    </row>
    <row r="51" spans="1:16" x14ac:dyDescent="0.3">
      <c r="C51" s="14"/>
    </row>
    <row r="53" spans="1:16" x14ac:dyDescent="0.3">
      <c r="C53" s="321"/>
      <c r="E53" s="321"/>
    </row>
  </sheetData>
  <mergeCells count="37">
    <mergeCell ref="J47:K47"/>
    <mergeCell ref="D48:K48"/>
    <mergeCell ref="C21:C32"/>
    <mergeCell ref="C34:C48"/>
    <mergeCell ref="D12:J12"/>
    <mergeCell ref="D45:K45"/>
    <mergeCell ref="D40:K40"/>
    <mergeCell ref="D18:K18"/>
    <mergeCell ref="D19:K19"/>
    <mergeCell ref="D32:K32"/>
    <mergeCell ref="J23:K23"/>
    <mergeCell ref="J31:K31"/>
    <mergeCell ref="D36:K36"/>
    <mergeCell ref="J39:K39"/>
    <mergeCell ref="D42:K42"/>
    <mergeCell ref="D43:K43"/>
    <mergeCell ref="D34:K34"/>
    <mergeCell ref="D21:K21"/>
    <mergeCell ref="D29:K29"/>
    <mergeCell ref="D30:K30"/>
    <mergeCell ref="D46:K46"/>
    <mergeCell ref="D22:K22"/>
    <mergeCell ref="D24:K24"/>
    <mergeCell ref="D26:K26"/>
    <mergeCell ref="D27:K27"/>
    <mergeCell ref="D35:K35"/>
    <mergeCell ref="D37:K37"/>
    <mergeCell ref="D38:K38"/>
    <mergeCell ref="D11:K11"/>
    <mergeCell ref="D16:K16"/>
    <mergeCell ref="D10:K10"/>
    <mergeCell ref="D14:K14"/>
    <mergeCell ref="C2:N2"/>
    <mergeCell ref="C4:O4"/>
    <mergeCell ref="D6:K6"/>
    <mergeCell ref="D8:K8"/>
    <mergeCell ref="D9:K9"/>
  </mergeCells>
  <phoneticPr fontId="5" type="noConversion"/>
  <conditionalFormatting sqref="N47">
    <cfRule type="containsText" dxfId="2" priority="1" operator="containsText" text="Pass">
      <formula>NOT(ISERROR(SEARCH("Pass",N47)))</formula>
    </cfRule>
    <cfRule type="containsText" dxfId="1" priority="2" operator="containsText" text="Fail">
      <formula>NOT(ISERROR(SEARCH("Fail",N47)))</formula>
    </cfRule>
  </conditionalFormatting>
  <dataValidations count="1">
    <dataValidation type="list" allowBlank="1" showInputMessage="1" showErrorMessage="1" sqref="M35" xr:uid="{08E1D7F8-D629-4A01-8EA1-81371769E971}">
      <formula1>$T$35:$T$36</formula1>
    </dataValidation>
  </dataValidations>
  <pageMargins left="0.25" right="0.25" top="0.25" bottom="0.25" header="0.5" footer="0.5"/>
  <pageSetup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S51"/>
  <sheetViews>
    <sheetView topLeftCell="A10" zoomScaleNormal="100" workbookViewId="0">
      <selection activeCell="N7" sqref="N7"/>
    </sheetView>
  </sheetViews>
  <sheetFormatPr defaultRowHeight="15.6" x14ac:dyDescent="0.3"/>
  <cols>
    <col min="1" max="1" width="1.8984375" customWidth="1"/>
    <col min="2" max="2" width="11" customWidth="1"/>
    <col min="3" max="3" width="11.5" customWidth="1"/>
    <col min="4" max="4" width="10.69921875" customWidth="1"/>
    <col min="5" max="5" width="11.5" customWidth="1"/>
    <col min="6" max="6" width="11" customWidth="1"/>
    <col min="7" max="7" width="11.5" customWidth="1"/>
    <col min="8" max="8" width="10.69921875" customWidth="1"/>
    <col min="9" max="9" width="11.5" customWidth="1"/>
    <col min="10" max="10" width="11.19921875" customWidth="1"/>
    <col min="11" max="11" width="11.5" customWidth="1"/>
    <col min="12" max="12" width="11.09765625" customWidth="1"/>
    <col min="13" max="13" width="14.5" customWidth="1"/>
    <col min="14" max="14" width="10.8984375" customWidth="1"/>
    <col min="15" max="15" width="11.5" customWidth="1"/>
    <col min="16" max="16" width="1.8984375" customWidth="1"/>
  </cols>
  <sheetData>
    <row r="1" spans="1:19" ht="14.25" customHeight="1" thickBot="1" x14ac:dyDescent="0.35">
      <c r="A1" s="60"/>
      <c r="B1" s="61"/>
      <c r="C1" s="61"/>
      <c r="D1" s="61"/>
      <c r="E1" s="61"/>
      <c r="F1" s="61"/>
      <c r="G1" s="61"/>
      <c r="H1" s="61"/>
      <c r="I1" s="61"/>
      <c r="J1" s="61"/>
      <c r="K1" s="61"/>
      <c r="L1" s="61"/>
      <c r="M1" s="61"/>
      <c r="N1" s="61"/>
      <c r="O1" s="61"/>
      <c r="P1" s="62"/>
    </row>
    <row r="2" spans="1:19" ht="104.25" customHeight="1" x14ac:dyDescent="0.3">
      <c r="A2" s="63"/>
      <c r="B2" s="372" t="s">
        <v>456</v>
      </c>
      <c r="C2" s="373"/>
      <c r="D2" s="373"/>
      <c r="E2" s="373"/>
      <c r="F2" s="373"/>
      <c r="G2" s="373"/>
      <c r="H2" s="373"/>
      <c r="I2" s="373"/>
      <c r="J2" s="373"/>
      <c r="K2" s="373"/>
      <c r="L2" s="373"/>
      <c r="M2" s="373"/>
      <c r="N2" s="373"/>
      <c r="O2" s="374"/>
      <c r="P2" s="64"/>
      <c r="Q2" s="74"/>
      <c r="R2" s="74"/>
      <c r="S2" s="74"/>
    </row>
    <row r="3" spans="1:19" ht="63" customHeight="1" x14ac:dyDescent="0.3">
      <c r="A3" s="63"/>
      <c r="B3" s="419" t="s">
        <v>543</v>
      </c>
      <c r="C3" s="420"/>
      <c r="D3" s="420"/>
      <c r="E3" s="420"/>
      <c r="F3" s="420"/>
      <c r="G3" s="420"/>
      <c r="H3" s="420"/>
      <c r="I3" s="420"/>
      <c r="J3" s="420"/>
      <c r="K3" s="420"/>
      <c r="L3" s="420"/>
      <c r="M3" s="420"/>
      <c r="N3" s="420"/>
      <c r="O3" s="421"/>
      <c r="P3" s="64"/>
    </row>
    <row r="4" spans="1:19" x14ac:dyDescent="0.3">
      <c r="A4" s="63"/>
      <c r="B4" s="59" t="s">
        <v>453</v>
      </c>
      <c r="C4" s="16"/>
      <c r="D4" s="16"/>
      <c r="E4" s="16"/>
      <c r="F4" s="16"/>
      <c r="G4" s="16"/>
      <c r="H4" s="16"/>
      <c r="I4" s="16"/>
      <c r="J4" s="16"/>
      <c r="K4" s="16"/>
      <c r="L4" s="16"/>
      <c r="M4" s="16"/>
      <c r="N4" s="16"/>
      <c r="O4" s="151"/>
      <c r="P4" s="64"/>
    </row>
    <row r="5" spans="1:19" x14ac:dyDescent="0.3">
      <c r="A5" s="63"/>
      <c r="B5" s="152" t="s">
        <v>563</v>
      </c>
      <c r="C5" s="16"/>
      <c r="D5" s="16"/>
      <c r="E5" s="16"/>
      <c r="F5" s="16"/>
      <c r="G5" s="16"/>
      <c r="H5" s="16"/>
      <c r="I5" s="16"/>
      <c r="J5" s="16"/>
      <c r="K5" s="16"/>
      <c r="L5" s="16"/>
      <c r="M5" s="16"/>
      <c r="N5" s="16"/>
      <c r="O5" s="151"/>
      <c r="P5" s="64"/>
    </row>
    <row r="6" spans="1:19" x14ac:dyDescent="0.3">
      <c r="A6" s="63"/>
      <c r="B6" s="152"/>
      <c r="C6" s="54" t="s">
        <v>458</v>
      </c>
      <c r="D6" s="16"/>
      <c r="E6" s="149" t="s">
        <v>564</v>
      </c>
      <c r="F6" s="16"/>
      <c r="G6" s="16"/>
      <c r="H6" s="16"/>
      <c r="I6" s="16"/>
      <c r="J6" s="16"/>
      <c r="K6" s="16"/>
      <c r="L6" s="16"/>
      <c r="M6" s="16"/>
      <c r="N6" s="16"/>
      <c r="O6" s="151"/>
      <c r="P6" s="64"/>
    </row>
    <row r="7" spans="1:19" x14ac:dyDescent="0.3">
      <c r="A7" s="63"/>
      <c r="B7" s="152"/>
      <c r="C7" s="54" t="s">
        <v>459</v>
      </c>
      <c r="D7" s="16"/>
      <c r="E7" s="149" t="s">
        <v>565</v>
      </c>
      <c r="F7" s="16"/>
      <c r="G7" s="16"/>
      <c r="H7" s="16"/>
      <c r="I7" s="16"/>
      <c r="J7" s="16"/>
      <c r="K7" s="16"/>
      <c r="L7" s="16"/>
      <c r="M7" s="16"/>
      <c r="N7" s="16"/>
      <c r="O7" s="151"/>
      <c r="P7" s="64"/>
    </row>
    <row r="8" spans="1:19" ht="16.2" thickBot="1" x14ac:dyDescent="0.35">
      <c r="A8" s="63"/>
      <c r="B8" s="152"/>
      <c r="C8" s="16"/>
      <c r="D8" s="16"/>
      <c r="E8" s="16"/>
      <c r="F8" s="16"/>
      <c r="G8" s="16"/>
      <c r="H8" s="16"/>
      <c r="I8" s="16"/>
      <c r="J8" s="16"/>
      <c r="K8" s="16"/>
      <c r="L8" s="16"/>
      <c r="M8" s="16"/>
      <c r="N8" s="16"/>
      <c r="O8" s="151"/>
      <c r="P8" s="64"/>
    </row>
    <row r="9" spans="1:19" ht="18.600000000000001" thickBot="1" x14ac:dyDescent="0.4">
      <c r="A9" s="63"/>
      <c r="B9" s="152"/>
      <c r="C9" s="422" t="s">
        <v>452</v>
      </c>
      <c r="D9" s="423"/>
      <c r="E9" s="423"/>
      <c r="F9" s="423"/>
      <c r="G9" s="423"/>
      <c r="H9" s="423"/>
      <c r="I9" s="423"/>
      <c r="J9" s="423"/>
      <c r="K9" s="423"/>
      <c r="L9" s="423"/>
      <c r="M9" s="423"/>
      <c r="N9" s="424"/>
      <c r="O9" s="151"/>
      <c r="P9" s="64"/>
    </row>
    <row r="10" spans="1:19" ht="16.2" thickBot="1" x14ac:dyDescent="0.35">
      <c r="A10" s="63"/>
      <c r="B10" s="152"/>
      <c r="C10" s="425" t="s">
        <v>457</v>
      </c>
      <c r="D10" s="426"/>
      <c r="E10" s="426"/>
      <c r="F10" s="427"/>
      <c r="G10" s="78" t="str">
        <f>IF(ISNUMBER('Cover Sheet'!D11),'Cover Sheet'!D11," ")</f>
        <v xml:space="preserve"> </v>
      </c>
      <c r="H10" s="425" t="s">
        <v>454</v>
      </c>
      <c r="I10" s="426"/>
      <c r="J10" s="427"/>
      <c r="K10" s="428">
        <v>7</v>
      </c>
      <c r="L10" s="429"/>
      <c r="M10" s="79" t="s">
        <v>455</v>
      </c>
      <c r="N10" s="75" t="str">
        <f>IF(ISNUMBER(G10),ROUNDUP((G10-K10-N19)/K10,0)," ")</f>
        <v xml:space="preserve"> </v>
      </c>
      <c r="O10" s="151"/>
      <c r="P10" s="64"/>
    </row>
    <row r="11" spans="1:19" ht="16.2" thickBot="1" x14ac:dyDescent="0.35">
      <c r="A11" s="63"/>
      <c r="B11" s="152"/>
      <c r="C11" s="16"/>
      <c r="D11" s="16"/>
      <c r="E11" s="150"/>
      <c r="F11" s="16"/>
      <c r="G11" s="16"/>
      <c r="H11" s="16"/>
      <c r="I11" s="16"/>
      <c r="J11" s="16"/>
      <c r="K11" s="16"/>
      <c r="L11" s="16"/>
      <c r="M11" s="16"/>
      <c r="N11" s="16"/>
      <c r="O11" s="151"/>
      <c r="P11" s="64"/>
    </row>
    <row r="12" spans="1:19" ht="18.600000000000001" thickBot="1" x14ac:dyDescent="0.4">
      <c r="A12" s="63"/>
      <c r="B12" s="422" t="s">
        <v>460</v>
      </c>
      <c r="C12" s="423"/>
      <c r="D12" s="423"/>
      <c r="E12" s="423"/>
      <c r="F12" s="423"/>
      <c r="G12" s="423"/>
      <c r="H12" s="423"/>
      <c r="I12" s="423"/>
      <c r="J12" s="423"/>
      <c r="K12" s="423"/>
      <c r="L12" s="423"/>
      <c r="M12" s="423"/>
      <c r="N12" s="423"/>
      <c r="O12" s="424"/>
      <c r="P12" s="64"/>
    </row>
    <row r="13" spans="1:19" x14ac:dyDescent="0.3">
      <c r="A13" s="63"/>
      <c r="B13" s="415" t="s">
        <v>461</v>
      </c>
      <c r="C13" s="416"/>
      <c r="D13" s="415" t="s">
        <v>462</v>
      </c>
      <c r="E13" s="416"/>
      <c r="F13" s="415" t="s">
        <v>463</v>
      </c>
      <c r="G13" s="416"/>
      <c r="H13" s="415" t="s">
        <v>464</v>
      </c>
      <c r="I13" s="416"/>
      <c r="J13" s="415" t="s">
        <v>465</v>
      </c>
      <c r="K13" s="416"/>
      <c r="L13" s="415" t="s">
        <v>466</v>
      </c>
      <c r="M13" s="416"/>
      <c r="N13" s="415" t="s">
        <v>467</v>
      </c>
      <c r="O13" s="416"/>
      <c r="P13" s="64"/>
    </row>
    <row r="14" spans="1:19" x14ac:dyDescent="0.3">
      <c r="A14" s="63"/>
      <c r="B14" s="76" t="s">
        <v>471</v>
      </c>
      <c r="C14" s="195"/>
      <c r="D14" s="76" t="s">
        <v>471</v>
      </c>
      <c r="E14" s="195"/>
      <c r="F14" s="76" t="s">
        <v>471</v>
      </c>
      <c r="G14" s="195"/>
      <c r="H14" s="76" t="s">
        <v>471</v>
      </c>
      <c r="I14" s="195"/>
      <c r="J14" s="76" t="s">
        <v>471</v>
      </c>
      <c r="K14" s="195"/>
      <c r="L14" s="76" t="s">
        <v>471</v>
      </c>
      <c r="M14" s="195"/>
      <c r="N14" s="76" t="s">
        <v>471</v>
      </c>
      <c r="O14" s="195"/>
      <c r="P14" s="64"/>
    </row>
    <row r="15" spans="1:19" x14ac:dyDescent="0.3">
      <c r="A15" s="63"/>
      <c r="B15" s="76" t="s">
        <v>468</v>
      </c>
      <c r="C15" s="195"/>
      <c r="D15" s="76" t="s">
        <v>468</v>
      </c>
      <c r="E15" s="195"/>
      <c r="F15" s="76" t="s">
        <v>468</v>
      </c>
      <c r="G15" s="195"/>
      <c r="H15" s="76" t="s">
        <v>468</v>
      </c>
      <c r="I15" s="195"/>
      <c r="J15" s="76" t="s">
        <v>468</v>
      </c>
      <c r="K15" s="195"/>
      <c r="L15" s="76" t="s">
        <v>468</v>
      </c>
      <c r="M15" s="195"/>
      <c r="N15" s="76" t="s">
        <v>468</v>
      </c>
      <c r="O15" s="195"/>
      <c r="P15" s="64"/>
    </row>
    <row r="16" spans="1:19" x14ac:dyDescent="0.3">
      <c r="A16" s="63"/>
      <c r="B16" s="76" t="s">
        <v>469</v>
      </c>
      <c r="C16" s="195"/>
      <c r="D16" s="76" t="s">
        <v>469</v>
      </c>
      <c r="E16" s="195"/>
      <c r="F16" s="76" t="s">
        <v>469</v>
      </c>
      <c r="G16" s="195"/>
      <c r="H16" s="76" t="s">
        <v>469</v>
      </c>
      <c r="I16" s="195"/>
      <c r="J16" s="76" t="s">
        <v>469</v>
      </c>
      <c r="K16" s="195"/>
      <c r="L16" s="76" t="s">
        <v>469</v>
      </c>
      <c r="M16" s="195"/>
      <c r="N16" s="76" t="s">
        <v>469</v>
      </c>
      <c r="O16" s="195"/>
      <c r="P16" s="64"/>
    </row>
    <row r="17" spans="1:16" ht="16.2" thickBot="1" x14ac:dyDescent="0.35">
      <c r="A17" s="63"/>
      <c r="B17" s="77" t="s">
        <v>470</v>
      </c>
      <c r="C17" s="211" t="str">
        <f>IF(ISBLANK(C15)," ", IF(C16/C15&gt;0,C16/C15))</f>
        <v xml:space="preserve"> </v>
      </c>
      <c r="D17" s="77" t="s">
        <v>470</v>
      </c>
      <c r="E17" s="211" t="str">
        <f t="shared" ref="E17" si="0">IF(ISBLANK(E15)," ", IF(E16/E15&gt;0,E16/E15))</f>
        <v xml:space="preserve"> </v>
      </c>
      <c r="F17" s="77" t="s">
        <v>470</v>
      </c>
      <c r="G17" s="211" t="str">
        <f t="shared" ref="G17" si="1">IF(ISBLANK(G15)," ", IF(G16/G15&gt;0,G16/G15))</f>
        <v xml:space="preserve"> </v>
      </c>
      <c r="H17" s="77" t="s">
        <v>470</v>
      </c>
      <c r="I17" s="211" t="str">
        <f t="shared" ref="I17" si="2">IF(ISBLANK(I15)," ", IF(I16/I15&gt;0,I16/I15))</f>
        <v xml:space="preserve"> </v>
      </c>
      <c r="J17" s="77" t="s">
        <v>470</v>
      </c>
      <c r="K17" s="211" t="str">
        <f t="shared" ref="K17" si="3">IF(ISBLANK(K15)," ", IF(K16/K15&gt;0,K16/K15))</f>
        <v xml:space="preserve"> </v>
      </c>
      <c r="L17" s="77" t="s">
        <v>470</v>
      </c>
      <c r="M17" s="211" t="str">
        <f t="shared" ref="M17" si="4">IF(ISBLANK(M15)," ", IF(M16/M15&gt;0,M16/M15))</f>
        <v xml:space="preserve"> </v>
      </c>
      <c r="N17" s="77" t="s">
        <v>470</v>
      </c>
      <c r="O17" s="211" t="str">
        <f t="shared" ref="O17" si="5">IF(ISBLANK(O15)," ", IF(O16/O15&gt;0,O16/O15))</f>
        <v xml:space="preserve"> </v>
      </c>
      <c r="P17" s="64"/>
    </row>
    <row r="18" spans="1:16" x14ac:dyDescent="0.3">
      <c r="A18" s="63"/>
      <c r="B18" s="152"/>
      <c r="C18" s="16"/>
      <c r="D18" s="16"/>
      <c r="E18" s="16"/>
      <c r="F18" s="16"/>
      <c r="G18" s="16"/>
      <c r="H18" s="16"/>
      <c r="I18" s="16"/>
      <c r="J18" s="16"/>
      <c r="K18" s="16"/>
      <c r="L18" s="16"/>
      <c r="M18" s="16"/>
      <c r="N18" s="16"/>
      <c r="O18" s="151"/>
      <c r="P18" s="64"/>
    </row>
    <row r="19" spans="1:16" ht="16.2" thickBot="1" x14ac:dyDescent="0.35">
      <c r="A19" s="63"/>
      <c r="B19" s="436" t="s">
        <v>472</v>
      </c>
      <c r="C19" s="437"/>
      <c r="D19" s="437"/>
      <c r="E19" s="437"/>
      <c r="F19" s="437"/>
      <c r="G19" s="437"/>
      <c r="H19" s="437"/>
      <c r="I19" s="196" t="s">
        <v>149</v>
      </c>
      <c r="J19" s="433" t="s">
        <v>538</v>
      </c>
      <c r="K19" s="434"/>
      <c r="L19" s="434"/>
      <c r="M19" s="434"/>
      <c r="N19" s="434"/>
      <c r="O19" s="195"/>
      <c r="P19" s="64"/>
    </row>
    <row r="20" spans="1:16" x14ac:dyDescent="0.3">
      <c r="A20" s="63"/>
      <c r="B20" s="435" t="str">
        <f>IF(O19=1, "Add Unit 1", " ")</f>
        <v xml:space="preserve"> </v>
      </c>
      <c r="C20" s="435"/>
      <c r="D20" s="418" t="str">
        <f>IF($M$19&gt;=2,D13," ")</f>
        <v xml:space="preserve"> </v>
      </c>
      <c r="E20" s="418"/>
      <c r="F20" s="418" t="str">
        <f>IF($M$19&gt;=3,F13," ")</f>
        <v xml:space="preserve"> </v>
      </c>
      <c r="G20" s="418"/>
      <c r="H20" s="418" t="str">
        <f>IF($M$19&gt;=4,H13," ")</f>
        <v xml:space="preserve"> </v>
      </c>
      <c r="I20" s="418"/>
      <c r="J20" s="415" t="s">
        <v>528</v>
      </c>
      <c r="K20" s="417"/>
      <c r="L20" s="418" t="str">
        <f>IF($M$19&gt;=6,L13," ")</f>
        <v xml:space="preserve"> </v>
      </c>
      <c r="M20" s="418"/>
      <c r="N20" s="418" t="str">
        <f>IF($M$19&gt;=7,N13," ")</f>
        <v xml:space="preserve"> </v>
      </c>
      <c r="O20" s="441"/>
      <c r="P20" s="64"/>
    </row>
    <row r="21" spans="1:16" x14ac:dyDescent="0.3">
      <c r="A21" s="63"/>
      <c r="D21" s="161"/>
      <c r="E21" s="161"/>
      <c r="F21" s="161"/>
      <c r="G21" s="161"/>
      <c r="H21" s="161"/>
      <c r="I21" s="161"/>
      <c r="J21" s="160" t="s">
        <v>471</v>
      </c>
      <c r="K21" s="195"/>
      <c r="L21" s="161"/>
      <c r="M21" s="161"/>
      <c r="N21" s="161"/>
      <c r="O21" s="197"/>
      <c r="P21" s="64"/>
    </row>
    <row r="22" spans="1:16" x14ac:dyDescent="0.3">
      <c r="A22" s="63"/>
      <c r="D22" s="161"/>
      <c r="E22" s="161"/>
      <c r="F22" s="161"/>
      <c r="G22" s="161"/>
      <c r="H22" s="161"/>
      <c r="I22" s="161"/>
      <c r="J22" s="160" t="s">
        <v>468</v>
      </c>
      <c r="K22" s="195"/>
      <c r="L22" s="161"/>
      <c r="M22" s="54"/>
      <c r="N22" s="161"/>
      <c r="O22" s="197"/>
      <c r="P22" s="64"/>
    </row>
    <row r="23" spans="1:16" x14ac:dyDescent="0.3">
      <c r="A23" s="63"/>
      <c r="D23" s="54" t="str">
        <f>IF($M$19&gt;=2,D14," ")</f>
        <v xml:space="preserve"> </v>
      </c>
      <c r="E23" s="54"/>
      <c r="F23" s="54" t="str">
        <f>IF($M$19&gt;=3,F14," ")</f>
        <v xml:space="preserve"> </v>
      </c>
      <c r="G23" s="54"/>
      <c r="H23" s="54" t="str">
        <f>IF($M$19&gt;=4,H14," ")</f>
        <v xml:space="preserve"> </v>
      </c>
      <c r="I23" s="54"/>
      <c r="J23" s="160" t="s">
        <v>469</v>
      </c>
      <c r="K23" s="195"/>
      <c r="L23" s="54" t="str">
        <f>IF($M$19&gt;=6,L14," ")</f>
        <v xml:space="preserve"> </v>
      </c>
      <c r="M23" s="54"/>
      <c r="N23" s="54" t="str">
        <f>IF($M$19&gt;=7,N14," ")</f>
        <v xml:space="preserve"> </v>
      </c>
      <c r="O23" s="153"/>
      <c r="P23" s="64"/>
    </row>
    <row r="24" spans="1:16" ht="16.2" thickBot="1" x14ac:dyDescent="0.35">
      <c r="A24" s="63"/>
      <c r="D24" s="54" t="str">
        <f>IF($M$19&gt;=2,D17," ")</f>
        <v xml:space="preserve"> </v>
      </c>
      <c r="E24" s="54" t="str">
        <f>IF($M$19&gt;=2,#REF!/#REF!," ")</f>
        <v xml:space="preserve"> </v>
      </c>
      <c r="F24" s="54" t="str">
        <f>IF($M$19&gt;=3,F17," ")</f>
        <v xml:space="preserve"> </v>
      </c>
      <c r="G24" s="54" t="str">
        <f>IF($M$19&gt;=3,#REF!/#REF!," ")</f>
        <v xml:space="preserve"> </v>
      </c>
      <c r="H24" s="54" t="str">
        <f>IF($M$19&gt;=4,H17," ")</f>
        <v xml:space="preserve"> </v>
      </c>
      <c r="I24" s="54" t="str">
        <f>IF($M$19&gt;=4,#REF!/#REF!," ")</f>
        <v xml:space="preserve"> </v>
      </c>
      <c r="J24" s="77" t="s">
        <v>470</v>
      </c>
      <c r="K24" s="211" t="str">
        <f>IF(ISBLANK(K22)," ", IF(K23/K22&gt;0,K23/K22))</f>
        <v xml:space="preserve"> </v>
      </c>
      <c r="L24" s="54" t="str">
        <f>IF($M$19&gt;=6,L17," ")</f>
        <v xml:space="preserve"> </v>
      </c>
      <c r="M24" s="54" t="str">
        <f>IF($M$19&gt;=6,#REF!/#REF!," ")</f>
        <v xml:space="preserve"> </v>
      </c>
      <c r="N24" s="54" t="str">
        <f>IF($M$19&gt;=7,N17," ")</f>
        <v xml:space="preserve"> </v>
      </c>
      <c r="O24" s="153" t="str">
        <f>IF($M$19&gt;=7,#REF!/#REF!," ")</f>
        <v xml:space="preserve"> </v>
      </c>
      <c r="P24" s="64"/>
    </row>
    <row r="25" spans="1:16" ht="114.75" customHeight="1" x14ac:dyDescent="0.3">
      <c r="A25" s="63"/>
      <c r="B25" s="438" t="s">
        <v>549</v>
      </c>
      <c r="C25" s="439"/>
      <c r="D25" s="439"/>
      <c r="E25" s="439"/>
      <c r="F25" s="439"/>
      <c r="G25" s="439"/>
      <c r="H25" s="439"/>
      <c r="I25" s="439"/>
      <c r="J25" s="439"/>
      <c r="K25" s="439"/>
      <c r="L25" s="439"/>
      <c r="M25" s="439"/>
      <c r="N25" s="439"/>
      <c r="O25" s="440"/>
      <c r="P25" s="64"/>
    </row>
    <row r="26" spans="1:16" ht="16.2" thickBot="1" x14ac:dyDescent="0.35">
      <c r="A26" s="63"/>
      <c r="B26" s="152"/>
      <c r="C26" s="16"/>
      <c r="D26" s="16"/>
      <c r="E26" s="16"/>
      <c r="F26" s="16"/>
      <c r="G26" s="16"/>
      <c r="H26" s="16"/>
      <c r="I26" s="16"/>
      <c r="J26" s="16"/>
      <c r="K26" s="16"/>
      <c r="L26" s="16"/>
      <c r="M26" s="16"/>
      <c r="N26" s="16"/>
      <c r="O26" s="151"/>
      <c r="P26" s="64"/>
    </row>
    <row r="27" spans="1:16" ht="18.600000000000001" thickBot="1" x14ac:dyDescent="0.4">
      <c r="A27" s="63"/>
      <c r="B27" s="422" t="s">
        <v>524</v>
      </c>
      <c r="C27" s="423"/>
      <c r="D27" s="423"/>
      <c r="E27" s="423"/>
      <c r="F27" s="423"/>
      <c r="G27" s="423"/>
      <c r="H27" s="423"/>
      <c r="I27" s="423"/>
      <c r="J27" s="423"/>
      <c r="K27" s="423"/>
      <c r="L27" s="423"/>
      <c r="M27" s="423"/>
      <c r="N27" s="423"/>
      <c r="O27" s="424"/>
      <c r="P27" s="64"/>
    </row>
    <row r="28" spans="1:16" x14ac:dyDescent="0.3">
      <c r="A28" s="63"/>
      <c r="B28" s="415" t="s">
        <v>461</v>
      </c>
      <c r="C28" s="416"/>
      <c r="D28" s="415" t="s">
        <v>462</v>
      </c>
      <c r="E28" s="416"/>
      <c r="F28" s="415" t="s">
        <v>463</v>
      </c>
      <c r="G28" s="416"/>
      <c r="H28" s="415" t="s">
        <v>464</v>
      </c>
      <c r="I28" s="416"/>
      <c r="J28" s="415" t="s">
        <v>465</v>
      </c>
      <c r="K28" s="416"/>
      <c r="L28" s="415" t="s">
        <v>466</v>
      </c>
      <c r="M28" s="416"/>
      <c r="N28" s="415" t="s">
        <v>467</v>
      </c>
      <c r="O28" s="416"/>
      <c r="P28" s="64"/>
    </row>
    <row r="29" spans="1:16" x14ac:dyDescent="0.3">
      <c r="A29" s="63"/>
      <c r="B29" s="160" t="s">
        <v>471</v>
      </c>
      <c r="C29" s="195"/>
      <c r="D29" s="160" t="s">
        <v>471</v>
      </c>
      <c r="E29" s="195"/>
      <c r="F29" s="160" t="s">
        <v>471</v>
      </c>
      <c r="G29" s="195"/>
      <c r="H29" s="160" t="s">
        <v>471</v>
      </c>
      <c r="I29" s="195"/>
      <c r="J29" s="160" t="s">
        <v>471</v>
      </c>
      <c r="K29" s="195"/>
      <c r="L29" s="160" t="s">
        <v>471</v>
      </c>
      <c r="M29" s="195"/>
      <c r="N29" s="160" t="s">
        <v>471</v>
      </c>
      <c r="O29" s="195"/>
      <c r="P29" s="64"/>
    </row>
    <row r="30" spans="1:16" x14ac:dyDescent="0.3">
      <c r="A30" s="63"/>
      <c r="B30" s="160" t="s">
        <v>468</v>
      </c>
      <c r="C30" s="195"/>
      <c r="D30" s="160" t="s">
        <v>468</v>
      </c>
      <c r="E30" s="195"/>
      <c r="F30" s="160" t="s">
        <v>468</v>
      </c>
      <c r="G30" s="195"/>
      <c r="H30" s="160" t="s">
        <v>468</v>
      </c>
      <c r="I30" s="195"/>
      <c r="J30" s="160" t="s">
        <v>468</v>
      </c>
      <c r="K30" s="195"/>
      <c r="L30" s="160" t="s">
        <v>468</v>
      </c>
      <c r="M30" s="195"/>
      <c r="N30" s="160" t="s">
        <v>468</v>
      </c>
      <c r="O30" s="195"/>
      <c r="P30" s="64"/>
    </row>
    <row r="31" spans="1:16" x14ac:dyDescent="0.3">
      <c r="A31" s="63"/>
      <c r="B31" s="160" t="s">
        <v>469</v>
      </c>
      <c r="C31" s="195"/>
      <c r="D31" s="160" t="s">
        <v>469</v>
      </c>
      <c r="E31" s="195"/>
      <c r="F31" s="160" t="s">
        <v>469</v>
      </c>
      <c r="G31" s="195"/>
      <c r="H31" s="160" t="s">
        <v>469</v>
      </c>
      <c r="I31" s="195"/>
      <c r="J31" s="160" t="s">
        <v>469</v>
      </c>
      <c r="K31" s="195"/>
      <c r="L31" s="160" t="s">
        <v>469</v>
      </c>
      <c r="M31" s="195"/>
      <c r="N31" s="160" t="s">
        <v>469</v>
      </c>
      <c r="O31" s="195"/>
      <c r="P31" s="64"/>
    </row>
    <row r="32" spans="1:16" ht="16.2" thickBot="1" x14ac:dyDescent="0.35">
      <c r="A32" s="63"/>
      <c r="B32" s="77" t="s">
        <v>470</v>
      </c>
      <c r="C32" s="211" t="str">
        <f>IF(ISBLANK(C30)," ", IF(C31/C30&gt;0,C31/C30))</f>
        <v xml:space="preserve"> </v>
      </c>
      <c r="D32" s="77" t="s">
        <v>470</v>
      </c>
      <c r="E32" s="211" t="str">
        <f t="shared" ref="E32" si="6">IF(ISBLANK(E30)," ", IF(E31/E30&gt;0,E31/E30))</f>
        <v xml:space="preserve"> </v>
      </c>
      <c r="F32" s="77" t="s">
        <v>470</v>
      </c>
      <c r="G32" s="211" t="str">
        <f t="shared" ref="G32" si="7">IF(ISBLANK(G30)," ", IF(G31/G30&gt;0,G31/G30))</f>
        <v xml:space="preserve"> </v>
      </c>
      <c r="H32" s="77" t="s">
        <v>470</v>
      </c>
      <c r="I32" s="211" t="str">
        <f t="shared" ref="I32" si="8">IF(ISBLANK(I30)," ", IF(I31/I30&gt;0,I31/I30))</f>
        <v xml:space="preserve"> </v>
      </c>
      <c r="J32" s="77" t="s">
        <v>470</v>
      </c>
      <c r="K32" s="211" t="str">
        <f t="shared" ref="K32" si="9">IF(ISBLANK(K30)," ", IF(K31/K30&gt;0,K31/K30))</f>
        <v xml:space="preserve"> </v>
      </c>
      <c r="L32" s="77" t="s">
        <v>470</v>
      </c>
      <c r="M32" s="211" t="str">
        <f t="shared" ref="M32" si="10">IF(ISBLANK(M30)," ", IF(M31/M30&gt;0,M31/M30))</f>
        <v xml:space="preserve"> </v>
      </c>
      <c r="N32" s="77" t="s">
        <v>470</v>
      </c>
      <c r="O32" s="211" t="str">
        <f t="shared" ref="O32" si="11">IF(ISBLANK(O30)," ", IF(O31/O30&gt;0,O31/O30))</f>
        <v xml:space="preserve"> </v>
      </c>
      <c r="P32" s="64"/>
    </row>
    <row r="33" spans="1:16" x14ac:dyDescent="0.3">
      <c r="A33" s="63"/>
      <c r="B33" s="152"/>
      <c r="C33" s="16"/>
      <c r="D33" s="16"/>
      <c r="E33" s="16"/>
      <c r="F33" s="16"/>
      <c r="G33" s="16"/>
      <c r="H33" s="16"/>
      <c r="I33" s="16"/>
      <c r="J33" s="16"/>
      <c r="K33" s="16"/>
      <c r="L33" s="16"/>
      <c r="M33" s="16"/>
      <c r="N33" s="16"/>
      <c r="O33" s="151"/>
      <c r="P33" s="64"/>
    </row>
    <row r="34" spans="1:16" x14ac:dyDescent="0.3">
      <c r="A34" s="63"/>
      <c r="B34" s="430" t="str">
        <f>IF(N10=2,"Sample Set 2", " ")</f>
        <v xml:space="preserve"> </v>
      </c>
      <c r="C34" s="431"/>
      <c r="D34" s="431"/>
      <c r="E34" s="431"/>
      <c r="F34" s="431"/>
      <c r="G34" s="431"/>
      <c r="H34" s="431"/>
      <c r="I34" s="431"/>
      <c r="J34" s="431"/>
      <c r="K34" s="431"/>
      <c r="L34" s="431"/>
      <c r="M34" s="431"/>
      <c r="N34" s="431"/>
      <c r="O34" s="432"/>
      <c r="P34" s="64"/>
    </row>
    <row r="35" spans="1:16" x14ac:dyDescent="0.3">
      <c r="A35" s="63"/>
      <c r="B35" s="152"/>
      <c r="C35" s="16"/>
      <c r="D35" s="16"/>
      <c r="E35" s="16"/>
      <c r="F35" s="16"/>
      <c r="G35" s="16"/>
      <c r="H35" s="16"/>
      <c r="I35" s="16"/>
      <c r="J35" s="16"/>
      <c r="K35" s="16"/>
      <c r="L35" s="16"/>
      <c r="M35" s="16"/>
      <c r="N35" s="16"/>
      <c r="O35" s="151"/>
      <c r="P35" s="64"/>
    </row>
    <row r="36" spans="1:16" x14ac:dyDescent="0.3">
      <c r="A36" s="63"/>
      <c r="B36" s="152"/>
      <c r="C36" s="16"/>
      <c r="D36" s="16"/>
      <c r="E36" s="16"/>
      <c r="F36" s="16"/>
      <c r="G36" s="16"/>
      <c r="H36" s="16"/>
      <c r="I36" s="16"/>
      <c r="J36" s="16"/>
      <c r="K36" s="16"/>
      <c r="L36" s="16"/>
      <c r="M36" s="16"/>
      <c r="N36" s="16"/>
      <c r="O36" s="151"/>
      <c r="P36" s="64"/>
    </row>
    <row r="37" spans="1:16" x14ac:dyDescent="0.3">
      <c r="A37" s="63"/>
      <c r="B37" s="152"/>
      <c r="C37" s="16"/>
      <c r="D37" s="16"/>
      <c r="E37" s="16"/>
      <c r="F37" s="16"/>
      <c r="G37" s="16"/>
      <c r="H37" s="16"/>
      <c r="I37" s="16"/>
      <c r="J37" s="16"/>
      <c r="K37" s="16"/>
      <c r="L37" s="16"/>
      <c r="M37" s="16"/>
      <c r="N37" s="16"/>
      <c r="O37" s="151"/>
      <c r="P37" s="64"/>
    </row>
    <row r="38" spans="1:16" x14ac:dyDescent="0.3">
      <c r="A38" s="63"/>
      <c r="B38" s="152"/>
      <c r="C38" s="16"/>
      <c r="D38" s="16"/>
      <c r="E38" s="16"/>
      <c r="F38" s="16"/>
      <c r="G38" s="16"/>
      <c r="H38" s="16"/>
      <c r="I38" s="16"/>
      <c r="J38" s="16"/>
      <c r="K38" s="16"/>
      <c r="L38" s="16"/>
      <c r="M38" s="16"/>
      <c r="N38" s="16"/>
      <c r="O38" s="151"/>
      <c r="P38" s="64"/>
    </row>
    <row r="39" spans="1:16" x14ac:dyDescent="0.3">
      <c r="A39" s="63"/>
      <c r="B39" s="152"/>
      <c r="C39" s="16"/>
      <c r="D39" s="16"/>
      <c r="E39" s="16"/>
      <c r="F39" s="16"/>
      <c r="G39" s="16"/>
      <c r="H39" s="16"/>
      <c r="I39" s="16"/>
      <c r="J39" s="16"/>
      <c r="K39" s="16"/>
      <c r="L39" s="16"/>
      <c r="M39" s="16"/>
      <c r="N39" s="16"/>
      <c r="O39" s="151"/>
      <c r="P39" s="64"/>
    </row>
    <row r="40" spans="1:16" x14ac:dyDescent="0.3">
      <c r="A40" s="63"/>
      <c r="B40" s="152"/>
      <c r="C40" s="16"/>
      <c r="D40" s="16"/>
      <c r="E40" s="16"/>
      <c r="F40" s="16"/>
      <c r="G40" s="16"/>
      <c r="H40" s="16"/>
      <c r="I40" s="16"/>
      <c r="J40" s="16"/>
      <c r="K40" s="16"/>
      <c r="L40" s="16"/>
      <c r="M40" s="16"/>
      <c r="N40" s="16"/>
      <c r="O40" s="151"/>
      <c r="P40" s="64"/>
    </row>
    <row r="41" spans="1:16" x14ac:dyDescent="0.3">
      <c r="A41" s="63"/>
      <c r="B41" s="152"/>
      <c r="C41" s="16"/>
      <c r="D41" s="16"/>
      <c r="E41" s="16"/>
      <c r="F41" s="16"/>
      <c r="G41" s="16"/>
      <c r="H41" s="16"/>
      <c r="I41" s="16"/>
      <c r="J41" s="16"/>
      <c r="K41" s="16"/>
      <c r="L41" s="16"/>
      <c r="M41" s="16"/>
      <c r="N41" s="16"/>
      <c r="O41" s="151"/>
      <c r="P41" s="64"/>
    </row>
    <row r="42" spans="1:16" x14ac:dyDescent="0.3">
      <c r="A42" s="63"/>
      <c r="B42" s="152"/>
      <c r="C42" s="16"/>
      <c r="D42" s="16"/>
      <c r="E42" s="16"/>
      <c r="F42" s="16"/>
      <c r="G42" s="16"/>
      <c r="H42" s="16"/>
      <c r="I42" s="16"/>
      <c r="J42" s="16"/>
      <c r="K42" s="16"/>
      <c r="L42" s="16"/>
      <c r="M42" s="16"/>
      <c r="N42" s="16"/>
      <c r="O42" s="151"/>
      <c r="P42" s="64"/>
    </row>
    <row r="43" spans="1:16" x14ac:dyDescent="0.3">
      <c r="A43" s="63"/>
      <c r="B43" s="152"/>
      <c r="C43" s="16"/>
      <c r="D43" s="16"/>
      <c r="E43" s="16"/>
      <c r="F43" s="16"/>
      <c r="G43" s="16"/>
      <c r="H43" s="16"/>
      <c r="I43" s="16"/>
      <c r="J43" s="16"/>
      <c r="K43" s="16"/>
      <c r="L43" s="16"/>
      <c r="M43" s="16"/>
      <c r="N43" s="16"/>
      <c r="O43" s="151"/>
      <c r="P43" s="64"/>
    </row>
    <row r="44" spans="1:16" x14ac:dyDescent="0.3">
      <c r="A44" s="63"/>
      <c r="B44" s="152"/>
      <c r="C44" s="16"/>
      <c r="D44" s="16"/>
      <c r="E44" s="16"/>
      <c r="F44" s="16"/>
      <c r="G44" s="16"/>
      <c r="H44" s="16"/>
      <c r="I44" s="16"/>
      <c r="J44" s="16"/>
      <c r="K44" s="16"/>
      <c r="L44" s="16"/>
      <c r="M44" s="16"/>
      <c r="N44" s="16"/>
      <c r="O44" s="151"/>
      <c r="P44" s="64"/>
    </row>
    <row r="45" spans="1:16" x14ac:dyDescent="0.3">
      <c r="A45" s="63"/>
      <c r="B45" s="152"/>
      <c r="C45" s="16"/>
      <c r="D45" s="16"/>
      <c r="E45" s="16"/>
      <c r="F45" s="16"/>
      <c r="G45" s="16"/>
      <c r="H45" s="16"/>
      <c r="I45" s="16"/>
      <c r="J45" s="16"/>
      <c r="K45" s="16"/>
      <c r="L45" s="16"/>
      <c r="M45" s="16"/>
      <c r="N45" s="16"/>
      <c r="O45" s="151"/>
      <c r="P45" s="64"/>
    </row>
    <row r="46" spans="1:16" x14ac:dyDescent="0.3">
      <c r="A46" s="63"/>
      <c r="B46" s="152"/>
      <c r="C46" s="16"/>
      <c r="D46" s="16"/>
      <c r="E46" s="16"/>
      <c r="F46" s="16"/>
      <c r="G46" s="16"/>
      <c r="H46" s="16"/>
      <c r="I46" s="16"/>
      <c r="J46" s="16"/>
      <c r="K46" s="16"/>
      <c r="L46" s="16"/>
      <c r="M46" s="16"/>
      <c r="N46" s="16"/>
      <c r="O46" s="151"/>
      <c r="P46" s="64"/>
    </row>
    <row r="47" spans="1:16" x14ac:dyDescent="0.3">
      <c r="A47" s="63"/>
      <c r="B47" s="152"/>
      <c r="C47" s="16"/>
      <c r="D47" s="16"/>
      <c r="E47" s="16"/>
      <c r="F47" s="16"/>
      <c r="G47" s="16"/>
      <c r="H47" s="16"/>
      <c r="I47" s="16"/>
      <c r="J47" s="16"/>
      <c r="K47" s="16"/>
      <c r="L47" s="16"/>
      <c r="M47" s="16"/>
      <c r="N47" s="16"/>
      <c r="O47" s="151"/>
      <c r="P47" s="64"/>
    </row>
    <row r="48" spans="1:16" x14ac:dyDescent="0.3">
      <c r="A48" s="63"/>
      <c r="B48" s="152"/>
      <c r="C48" s="16"/>
      <c r="D48" s="16"/>
      <c r="E48" s="16"/>
      <c r="F48" s="16"/>
      <c r="G48" s="16"/>
      <c r="H48" s="16"/>
      <c r="I48" s="16"/>
      <c r="J48" s="16"/>
      <c r="K48" s="16"/>
      <c r="L48" s="16"/>
      <c r="M48" s="16"/>
      <c r="N48" s="16"/>
      <c r="O48" s="151"/>
      <c r="P48" s="64"/>
    </row>
    <row r="49" spans="1:16" x14ac:dyDescent="0.3">
      <c r="A49" s="63"/>
      <c r="B49" s="152"/>
      <c r="C49" s="16"/>
      <c r="D49" s="16"/>
      <c r="E49" s="16"/>
      <c r="F49" s="16"/>
      <c r="G49" s="16"/>
      <c r="H49" s="16"/>
      <c r="I49" s="16"/>
      <c r="J49" s="16"/>
      <c r="K49" s="16"/>
      <c r="L49" s="16"/>
      <c r="M49" s="16"/>
      <c r="N49" s="16"/>
      <c r="O49" s="151"/>
      <c r="P49" s="64"/>
    </row>
    <row r="50" spans="1:16" ht="16.2" thickBot="1" x14ac:dyDescent="0.35">
      <c r="A50" s="63"/>
      <c r="B50" s="154"/>
      <c r="C50" s="145"/>
      <c r="D50" s="145"/>
      <c r="E50" s="145"/>
      <c r="F50" s="145"/>
      <c r="G50" s="145"/>
      <c r="H50" s="145"/>
      <c r="I50" s="145"/>
      <c r="J50" s="145"/>
      <c r="K50" s="145"/>
      <c r="L50" s="145"/>
      <c r="M50" s="145"/>
      <c r="N50" s="145"/>
      <c r="O50" s="155"/>
      <c r="P50" s="64"/>
    </row>
    <row r="51" spans="1:16" ht="16.2" thickBot="1" x14ac:dyDescent="0.35">
      <c r="A51" s="65"/>
      <c r="B51" s="70"/>
      <c r="C51" s="70"/>
      <c r="D51" s="70"/>
      <c r="E51" s="70"/>
      <c r="F51" s="70"/>
      <c r="G51" s="70"/>
      <c r="H51" s="70"/>
      <c r="I51" s="70"/>
      <c r="J51" s="70"/>
      <c r="K51" s="70"/>
      <c r="L51" s="70"/>
      <c r="M51" s="70"/>
      <c r="N51" s="70"/>
      <c r="O51" s="70"/>
      <c r="P51" s="71"/>
    </row>
  </sheetData>
  <sheetProtection selectLockedCells="1"/>
  <mergeCells count="33">
    <mergeCell ref="B34:O34"/>
    <mergeCell ref="J19:N19"/>
    <mergeCell ref="B20:C20"/>
    <mergeCell ref="B19:H19"/>
    <mergeCell ref="B27:O27"/>
    <mergeCell ref="B28:C28"/>
    <mergeCell ref="D28:E28"/>
    <mergeCell ref="F28:G28"/>
    <mergeCell ref="H28:I28"/>
    <mergeCell ref="J28:K28"/>
    <mergeCell ref="L28:M28"/>
    <mergeCell ref="N28:O28"/>
    <mergeCell ref="B25:O25"/>
    <mergeCell ref="N20:O20"/>
    <mergeCell ref="B3:O3"/>
    <mergeCell ref="B2:O2"/>
    <mergeCell ref="B12:O12"/>
    <mergeCell ref="C9:N9"/>
    <mergeCell ref="H10:J10"/>
    <mergeCell ref="C10:F10"/>
    <mergeCell ref="K10:L10"/>
    <mergeCell ref="N13:O13"/>
    <mergeCell ref="J20:K20"/>
    <mergeCell ref="D20:E20"/>
    <mergeCell ref="F20:G20"/>
    <mergeCell ref="H20:I20"/>
    <mergeCell ref="L20:M20"/>
    <mergeCell ref="L13:M13"/>
    <mergeCell ref="B13:C13"/>
    <mergeCell ref="D13:E13"/>
    <mergeCell ref="F13:G13"/>
    <mergeCell ref="H13:I13"/>
    <mergeCell ref="J13:K13"/>
  </mergeCells>
  <conditionalFormatting sqref="J19">
    <cfRule type="expression" dxfId="0" priority="3">
      <formula>$J$19="How many units?"</formula>
    </cfRule>
  </conditionalFormatting>
  <hyperlinks>
    <hyperlink ref="E6" r:id="rId1" xr:uid="{00000000-0004-0000-0200-000000000000}"/>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'Cover Sheet'!$N$3:$N$5</xm:f>
          </x14:formula1>
          <xm:sqref>I19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AK72"/>
  <sheetViews>
    <sheetView topLeftCell="A57" zoomScaleNormal="100" zoomScalePageLayoutView="125" workbookViewId="0">
      <selection activeCell="C33" sqref="C33:W33"/>
    </sheetView>
  </sheetViews>
  <sheetFormatPr defaultColWidth="10.8984375" defaultRowHeight="15.6" x14ac:dyDescent="0.3"/>
  <cols>
    <col min="1" max="1" width="1.8984375" customWidth="1"/>
    <col min="2" max="3" width="4.3984375" style="3" customWidth="1"/>
    <col min="4" max="9" width="4.3984375" customWidth="1"/>
    <col min="10" max="10" width="4.09765625" customWidth="1"/>
    <col min="11" max="14" width="4.3984375" customWidth="1"/>
    <col min="15" max="21" width="4.3984375" style="2" customWidth="1"/>
    <col min="22" max="22" width="11.69921875" style="2" customWidth="1"/>
    <col min="23" max="23" width="9.5" style="2" customWidth="1"/>
    <col min="24" max="24" width="7.19921875" style="2" customWidth="1"/>
    <col min="25" max="25" width="8.19921875" style="2" customWidth="1"/>
    <col min="26" max="26" width="7.5" style="2" customWidth="1"/>
    <col min="27" max="27" width="8" style="2" customWidth="1"/>
    <col min="28" max="28" width="7.5" style="2" customWidth="1"/>
    <col min="29" max="30" width="10.3984375" style="4" customWidth="1"/>
    <col min="31" max="31" width="1.8984375" customWidth="1"/>
    <col min="32" max="35" width="10.8984375" style="2" customWidth="1"/>
    <col min="36" max="16384" width="10.8984375" style="2"/>
  </cols>
  <sheetData>
    <row r="1" spans="1:37" customFormat="1" ht="14.25" customHeight="1" thickBot="1" x14ac:dyDescent="0.35">
      <c r="A1" s="60"/>
      <c r="B1" s="61"/>
      <c r="C1" s="61"/>
      <c r="D1" s="61"/>
      <c r="E1" s="61"/>
      <c r="F1" s="61"/>
      <c r="G1" s="61"/>
      <c r="H1" s="61"/>
      <c r="I1" s="61"/>
      <c r="J1" s="61"/>
      <c r="K1" s="61"/>
      <c r="L1" s="62"/>
      <c r="M1" s="61"/>
      <c r="N1" s="61"/>
      <c r="O1" s="61"/>
      <c r="P1" s="61"/>
      <c r="Q1" s="61"/>
      <c r="R1" s="61"/>
      <c r="S1" s="61"/>
      <c r="T1" s="61"/>
      <c r="U1" s="61"/>
      <c r="V1" s="61"/>
      <c r="W1" s="61"/>
      <c r="X1" s="61"/>
      <c r="Y1" s="61"/>
      <c r="Z1" s="61"/>
      <c r="AA1" s="61"/>
      <c r="AB1" s="61"/>
      <c r="AC1" s="61"/>
      <c r="AD1" s="61"/>
      <c r="AE1" s="62"/>
      <c r="AF1" s="5"/>
      <c r="AG1" s="5"/>
    </row>
    <row r="2" spans="1:37" s="5" customFormat="1" ht="99.75" customHeight="1" x14ac:dyDescent="0.3">
      <c r="A2" s="148"/>
      <c r="B2" s="372" t="s">
        <v>473</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163"/>
      <c r="AE2" s="64"/>
    </row>
    <row r="3" spans="1:37" s="5" customFormat="1" ht="6" customHeight="1" x14ac:dyDescent="0.3">
      <c r="A3" s="63"/>
      <c r="B3" s="105"/>
      <c r="C3" s="18"/>
      <c r="D3" s="17"/>
      <c r="E3" s="17"/>
      <c r="F3" s="17"/>
      <c r="G3" s="17"/>
      <c r="H3" s="17"/>
      <c r="I3" s="17"/>
      <c r="J3" s="17"/>
      <c r="K3" s="17"/>
      <c r="L3" s="17"/>
      <c r="M3" s="17"/>
      <c r="N3" s="17"/>
      <c r="O3" s="34"/>
      <c r="P3" s="34"/>
      <c r="Q3" s="34"/>
      <c r="R3" s="34"/>
      <c r="S3" s="34"/>
      <c r="T3" s="34"/>
      <c r="U3" s="34"/>
      <c r="V3" s="34"/>
      <c r="W3" s="34"/>
      <c r="X3" s="106"/>
      <c r="Y3" s="107"/>
      <c r="Z3" s="108"/>
      <c r="AA3" s="108"/>
      <c r="AB3" s="109"/>
      <c r="AC3" s="110"/>
      <c r="AD3" s="110"/>
      <c r="AE3" s="64"/>
    </row>
    <row r="4" spans="1:37" s="14" customFormat="1" ht="109.5" customHeight="1" x14ac:dyDescent="0.3">
      <c r="A4" s="63"/>
      <c r="B4" s="467" t="s">
        <v>544</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304"/>
      <c r="AE4" s="64"/>
    </row>
    <row r="5" spans="1:37" s="5" customFormat="1" ht="6" customHeight="1" x14ac:dyDescent="0.3">
      <c r="A5" s="63"/>
      <c r="B5" s="105"/>
      <c r="C5" s="18"/>
      <c r="D5" s="17"/>
      <c r="E5" s="17"/>
      <c r="F5" s="17"/>
      <c r="G5" s="17"/>
      <c r="H5" s="17"/>
      <c r="I5" s="17"/>
      <c r="J5" s="17"/>
      <c r="K5" s="17"/>
      <c r="L5" s="17"/>
      <c r="M5" s="17"/>
      <c r="N5" s="17"/>
      <c r="O5" s="34"/>
      <c r="P5" s="34"/>
      <c r="Q5" s="34"/>
      <c r="R5" s="34"/>
      <c r="S5" s="34"/>
      <c r="T5" s="34"/>
      <c r="U5" s="34"/>
      <c r="V5" s="34"/>
      <c r="W5" s="34"/>
      <c r="X5" s="106"/>
      <c r="Y5" s="107"/>
      <c r="Z5" s="108"/>
      <c r="AA5" s="108"/>
      <c r="AB5" s="109"/>
      <c r="AC5" s="110"/>
      <c r="AD5" s="110"/>
      <c r="AE5" s="64"/>
    </row>
    <row r="6" spans="1:37" s="3" customFormat="1" ht="31.2" x14ac:dyDescent="0.3">
      <c r="A6" s="63"/>
      <c r="B6" s="111">
        <v>1</v>
      </c>
      <c r="C6" s="456" t="s">
        <v>476</v>
      </c>
      <c r="D6" s="456"/>
      <c r="E6" s="456"/>
      <c r="F6" s="456"/>
      <c r="G6" s="456"/>
      <c r="H6" s="456"/>
      <c r="I6" s="456"/>
      <c r="J6" s="456"/>
      <c r="K6" s="456"/>
      <c r="L6" s="456"/>
      <c r="M6" s="456"/>
      <c r="N6" s="456"/>
      <c r="O6" s="456"/>
      <c r="P6" s="456"/>
      <c r="Q6" s="456"/>
      <c r="R6" s="456"/>
      <c r="S6" s="456"/>
      <c r="T6" s="456"/>
      <c r="U6" s="456"/>
      <c r="V6" s="456"/>
      <c r="W6" s="456"/>
      <c r="X6" s="456"/>
      <c r="Y6" s="456"/>
      <c r="Z6" s="456"/>
      <c r="AA6" s="456"/>
      <c r="AB6" s="81" t="s">
        <v>39</v>
      </c>
      <c r="AC6" s="81" t="s">
        <v>40</v>
      </c>
      <c r="AD6" s="305"/>
      <c r="AE6" s="64"/>
    </row>
    <row r="7" spans="1:37" x14ac:dyDescent="0.3">
      <c r="A7" s="63"/>
      <c r="B7" s="112">
        <v>1.1000000000000001</v>
      </c>
      <c r="C7" s="463" t="s">
        <v>478</v>
      </c>
      <c r="D7" s="463"/>
      <c r="E7" s="463"/>
      <c r="F7" s="463"/>
      <c r="G7" s="442"/>
      <c r="H7" s="442"/>
      <c r="I7" s="442"/>
      <c r="J7" s="463" t="s">
        <v>484</v>
      </c>
      <c r="K7" s="464"/>
      <c r="L7" s="464"/>
      <c r="M7" s="464"/>
      <c r="N7" s="464"/>
      <c r="O7" s="464"/>
      <c r="P7" s="464"/>
      <c r="Q7" s="464"/>
      <c r="R7" s="465"/>
      <c r="S7" s="465"/>
      <c r="T7" s="465"/>
      <c r="U7" s="465"/>
      <c r="V7" s="212" t="s">
        <v>477</v>
      </c>
      <c r="W7" s="466"/>
      <c r="X7" s="466"/>
      <c r="Y7" s="212" t="s">
        <v>487</v>
      </c>
      <c r="Z7" s="466"/>
      <c r="AA7" s="466"/>
      <c r="AB7" s="213"/>
      <c r="AC7" s="214"/>
      <c r="AD7" s="306"/>
      <c r="AE7" s="64"/>
    </row>
    <row r="8" spans="1:37" x14ac:dyDescent="0.3">
      <c r="A8" s="63"/>
      <c r="B8" s="112"/>
      <c r="C8" s="481" t="s">
        <v>529</v>
      </c>
      <c r="D8" s="482"/>
      <c r="E8" s="482"/>
      <c r="F8" s="482"/>
      <c r="G8" s="482"/>
      <c r="H8" s="482"/>
      <c r="I8" s="482"/>
      <c r="J8" s="483"/>
      <c r="K8" s="484"/>
      <c r="L8" s="485"/>
      <c r="M8" s="485"/>
      <c r="N8" s="485"/>
      <c r="O8" s="485"/>
      <c r="P8" s="485"/>
      <c r="Q8" s="485"/>
      <c r="R8" s="485"/>
      <c r="S8" s="485"/>
      <c r="T8" s="485"/>
      <c r="U8" s="485"/>
      <c r="V8" s="485"/>
      <c r="W8" s="485"/>
      <c r="X8" s="485"/>
      <c r="Y8" s="485"/>
      <c r="Z8" s="485"/>
      <c r="AA8" s="485"/>
      <c r="AB8" s="485"/>
      <c r="AC8" s="485"/>
      <c r="AD8" s="307"/>
      <c r="AE8" s="64"/>
      <c r="AJ8" s="216"/>
      <c r="AK8" s="216"/>
    </row>
    <row r="9" spans="1:37" x14ac:dyDescent="0.3">
      <c r="A9" s="63"/>
      <c r="B9" s="113">
        <v>1.2</v>
      </c>
      <c r="C9" s="462" t="s">
        <v>60</v>
      </c>
      <c r="D9" s="462"/>
      <c r="E9" s="462"/>
      <c r="F9" s="462"/>
      <c r="G9" s="462"/>
      <c r="H9" s="462"/>
      <c r="I9" s="462"/>
      <c r="J9" s="462"/>
      <c r="K9" s="486"/>
      <c r="L9" s="486"/>
      <c r="M9" s="486"/>
      <c r="N9" s="486"/>
      <c r="O9" s="486"/>
      <c r="P9" s="486"/>
      <c r="Q9" s="486"/>
      <c r="R9" s="486"/>
      <c r="S9" s="486"/>
      <c r="T9" s="486"/>
      <c r="U9" s="486"/>
      <c r="V9" s="486"/>
      <c r="W9" s="486"/>
      <c r="X9" s="486"/>
      <c r="Y9" s="486"/>
      <c r="Z9" s="486"/>
      <c r="AA9" s="486"/>
      <c r="AB9" s="215"/>
      <c r="AC9" s="85"/>
      <c r="AD9" s="306"/>
      <c r="AE9" s="64"/>
      <c r="AJ9" s="216" t="s">
        <v>479</v>
      </c>
      <c r="AK9" s="216" t="s">
        <v>485</v>
      </c>
    </row>
    <row r="10" spans="1:37" ht="15" customHeight="1" x14ac:dyDescent="0.3">
      <c r="A10" s="63"/>
      <c r="B10" s="113">
        <v>1.3</v>
      </c>
      <c r="C10" s="487" t="s">
        <v>21</v>
      </c>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82"/>
      <c r="AC10" s="85"/>
      <c r="AD10" s="306"/>
      <c r="AE10" s="64"/>
      <c r="AJ10" s="216" t="s">
        <v>480</v>
      </c>
      <c r="AK10" s="216" t="s">
        <v>486</v>
      </c>
    </row>
    <row r="11" spans="1:37" ht="33" customHeight="1" x14ac:dyDescent="0.3">
      <c r="A11" s="63"/>
      <c r="B11" s="114">
        <v>1.4</v>
      </c>
      <c r="C11" s="487" t="s">
        <v>492</v>
      </c>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82"/>
      <c r="AC11" s="85"/>
      <c r="AD11" s="306"/>
      <c r="AE11" s="64"/>
      <c r="AJ11" s="216" t="s">
        <v>481</v>
      </c>
      <c r="AK11" s="216"/>
    </row>
    <row r="12" spans="1:37" x14ac:dyDescent="0.3">
      <c r="A12" s="63"/>
      <c r="B12" s="113">
        <v>1.5</v>
      </c>
      <c r="C12" s="488" t="s">
        <v>488</v>
      </c>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84"/>
      <c r="AC12" s="85"/>
      <c r="AD12" s="306"/>
      <c r="AE12" s="64"/>
      <c r="AJ12" s="216" t="s">
        <v>482</v>
      </c>
      <c r="AK12" s="216"/>
    </row>
    <row r="13" spans="1:37" x14ac:dyDescent="0.3">
      <c r="A13" s="63"/>
      <c r="B13" s="114">
        <v>1.6</v>
      </c>
      <c r="C13" s="489" t="s">
        <v>22</v>
      </c>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4"/>
      <c r="AC13" s="85"/>
      <c r="AD13" s="306"/>
      <c r="AE13" s="64"/>
      <c r="AJ13" s="216" t="s">
        <v>483</v>
      </c>
      <c r="AK13" s="216"/>
    </row>
    <row r="14" spans="1:37" ht="15" customHeight="1" x14ac:dyDescent="0.3">
      <c r="A14" s="63"/>
      <c r="B14" s="113">
        <v>1.7</v>
      </c>
      <c r="C14" s="462" t="s">
        <v>489</v>
      </c>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84"/>
      <c r="AC14" s="85"/>
      <c r="AD14" s="306"/>
      <c r="AE14" s="64"/>
    </row>
    <row r="15" spans="1:37" ht="29.25" customHeight="1" x14ac:dyDescent="0.3">
      <c r="A15" s="63"/>
      <c r="B15" s="113">
        <v>1.8</v>
      </c>
      <c r="C15" s="451" t="s">
        <v>490</v>
      </c>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198"/>
      <c r="AB15" s="84"/>
      <c r="AC15" s="85"/>
      <c r="AD15" s="306"/>
      <c r="AE15" s="64"/>
    </row>
    <row r="16" spans="1:37" ht="48.75" customHeight="1" x14ac:dyDescent="0.3">
      <c r="A16" s="63"/>
      <c r="B16" s="114">
        <v>1.9</v>
      </c>
      <c r="C16" s="476" t="s">
        <v>571</v>
      </c>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84"/>
      <c r="AC16" s="85"/>
      <c r="AD16" s="306"/>
      <c r="AE16" s="64"/>
    </row>
    <row r="17" spans="1:35" ht="31.5" customHeight="1" x14ac:dyDescent="0.3">
      <c r="A17" s="63"/>
      <c r="B17" s="114" t="s">
        <v>572</v>
      </c>
      <c r="C17" s="476" t="s">
        <v>550</v>
      </c>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84"/>
      <c r="AC17" s="85"/>
      <c r="AD17" s="306"/>
      <c r="AE17" s="64"/>
    </row>
    <row r="18" spans="1:35" ht="15.9" customHeight="1" x14ac:dyDescent="0.3">
      <c r="A18" s="63"/>
      <c r="B18" s="115">
        <v>1.1000000000000001</v>
      </c>
      <c r="C18" s="453" t="s">
        <v>539</v>
      </c>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5"/>
      <c r="AB18" s="84"/>
      <c r="AC18" s="85"/>
      <c r="AD18" s="306"/>
      <c r="AE18" s="64"/>
    </row>
    <row r="19" spans="1:35" x14ac:dyDescent="0.3">
      <c r="A19" s="63"/>
      <c r="B19" s="317">
        <v>1.1100000000000001</v>
      </c>
      <c r="C19" s="453" t="s">
        <v>55</v>
      </c>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5"/>
      <c r="AB19" s="84"/>
      <c r="AC19" s="85"/>
      <c r="AD19" s="306"/>
      <c r="AE19" s="64"/>
    </row>
    <row r="20" spans="1:35" x14ac:dyDescent="0.3">
      <c r="A20" s="63"/>
      <c r="B20" s="115">
        <v>1.1200000000000001</v>
      </c>
      <c r="C20" s="453" t="s">
        <v>551</v>
      </c>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5"/>
      <c r="AB20" s="84"/>
      <c r="AC20" s="84"/>
      <c r="AD20" s="308"/>
      <c r="AE20" s="64"/>
    </row>
    <row r="21" spans="1:35" x14ac:dyDescent="0.3">
      <c r="A21" s="63"/>
      <c r="B21" s="317">
        <v>1.1299999999999999</v>
      </c>
      <c r="C21" s="480" t="s">
        <v>545</v>
      </c>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84"/>
      <c r="AC21" s="84"/>
      <c r="AD21" s="308"/>
      <c r="AE21" s="64"/>
    </row>
    <row r="22" spans="1:35" ht="17.100000000000001" customHeight="1" x14ac:dyDescent="0.3">
      <c r="A22" s="63"/>
      <c r="B22" s="116"/>
      <c r="C22" s="117"/>
      <c r="D22" s="56"/>
      <c r="E22" s="56"/>
      <c r="F22" s="56"/>
      <c r="G22" s="56"/>
      <c r="H22" s="56"/>
      <c r="I22" s="56"/>
      <c r="J22" s="56"/>
      <c r="K22" s="56"/>
      <c r="L22" s="56"/>
      <c r="M22" s="56"/>
      <c r="N22" s="56"/>
      <c r="O22" s="117"/>
      <c r="P22" s="117"/>
      <c r="Q22" s="117"/>
      <c r="R22" s="117"/>
      <c r="S22" s="117"/>
      <c r="T22" s="117"/>
      <c r="U22" s="117"/>
      <c r="V22" s="117"/>
      <c r="W22" s="117"/>
      <c r="X22" s="118"/>
      <c r="Y22" s="119"/>
      <c r="Z22" s="120"/>
      <c r="AA22" s="120"/>
      <c r="AB22" s="121"/>
      <c r="AC22" s="119"/>
      <c r="AD22" s="119"/>
      <c r="AE22" s="64"/>
    </row>
    <row r="23" spans="1:35" ht="48.75" customHeight="1" x14ac:dyDescent="0.3">
      <c r="A23" s="63"/>
      <c r="B23" s="111">
        <v>2</v>
      </c>
      <c r="C23" s="477" t="s">
        <v>576</v>
      </c>
      <c r="D23" s="478"/>
      <c r="E23" s="478"/>
      <c r="F23" s="478"/>
      <c r="G23" s="478"/>
      <c r="H23" s="478"/>
      <c r="I23" s="478"/>
      <c r="J23" s="478"/>
      <c r="K23" s="478"/>
      <c r="L23" s="478"/>
      <c r="M23" s="478"/>
      <c r="N23" s="478"/>
      <c r="O23" s="478"/>
      <c r="P23" s="478"/>
      <c r="Q23" s="478"/>
      <c r="R23" s="478"/>
      <c r="S23" s="478"/>
      <c r="T23" s="478"/>
      <c r="U23" s="478"/>
      <c r="V23" s="478"/>
      <c r="W23" s="479"/>
      <c r="X23" s="80" t="s">
        <v>15</v>
      </c>
      <c r="Y23" s="81" t="s">
        <v>575</v>
      </c>
      <c r="Z23" s="81" t="s">
        <v>8</v>
      </c>
      <c r="AA23" s="81" t="s">
        <v>30</v>
      </c>
      <c r="AB23" s="87" t="s">
        <v>31</v>
      </c>
      <c r="AC23" s="81" t="s">
        <v>10</v>
      </c>
      <c r="AD23" s="238" t="s">
        <v>31</v>
      </c>
      <c r="AE23" s="64"/>
    </row>
    <row r="24" spans="1:35" x14ac:dyDescent="0.3">
      <c r="A24" s="63"/>
      <c r="B24" s="122">
        <v>2.1</v>
      </c>
      <c r="C24" s="462" t="s">
        <v>16</v>
      </c>
      <c r="D24" s="462"/>
      <c r="E24" s="462"/>
      <c r="F24" s="462"/>
      <c r="G24" s="462"/>
      <c r="H24" s="462"/>
      <c r="I24" s="462"/>
      <c r="J24" s="462"/>
      <c r="K24" s="462"/>
      <c r="L24" s="462"/>
      <c r="M24" s="462"/>
      <c r="N24" s="462"/>
      <c r="O24" s="462"/>
      <c r="P24" s="462"/>
      <c r="Q24" s="462"/>
      <c r="R24" s="462"/>
      <c r="S24" s="462"/>
      <c r="T24" s="462"/>
      <c r="U24" s="462"/>
      <c r="V24" s="462"/>
      <c r="W24" s="462"/>
      <c r="X24" s="199"/>
      <c r="Y24" s="199"/>
      <c r="Z24" s="88"/>
      <c r="AA24" s="88"/>
      <c r="AB24" s="208" t="str">
        <f>IF(ISBLANK(Y24)," ",IF(Y24&gt;=X24,"YES","NO"))</f>
        <v xml:space="preserve"> </v>
      </c>
      <c r="AC24" s="89"/>
      <c r="AD24" s="240"/>
      <c r="AE24" s="64"/>
    </row>
    <row r="25" spans="1:35" ht="15" customHeight="1" x14ac:dyDescent="0.3">
      <c r="A25" s="63"/>
      <c r="B25" s="122">
        <v>2.2000000000000002</v>
      </c>
      <c r="C25" s="462" t="s">
        <v>17</v>
      </c>
      <c r="D25" s="462"/>
      <c r="E25" s="462"/>
      <c r="F25" s="462"/>
      <c r="G25" s="462"/>
      <c r="H25" s="462"/>
      <c r="I25" s="462"/>
      <c r="J25" s="462"/>
      <c r="K25" s="462"/>
      <c r="L25" s="462"/>
      <c r="M25" s="462"/>
      <c r="N25" s="462"/>
      <c r="O25" s="462"/>
      <c r="P25" s="462"/>
      <c r="Q25" s="462"/>
      <c r="R25" s="462"/>
      <c r="S25" s="462"/>
      <c r="T25" s="462"/>
      <c r="U25" s="462"/>
      <c r="V25" s="462"/>
      <c r="W25" s="462"/>
      <c r="X25" s="199"/>
      <c r="Y25" s="199"/>
      <c r="Z25" s="88"/>
      <c r="AA25" s="88"/>
      <c r="AB25" s="208" t="str">
        <f>IF(ISBLANK(Y25)," ",IF(Y25&gt;=X25,"YES","NO"))</f>
        <v xml:space="preserve"> </v>
      </c>
      <c r="AC25" s="89"/>
      <c r="AD25" s="240"/>
      <c r="AE25" s="64"/>
    </row>
    <row r="26" spans="1:35" ht="15" customHeight="1" x14ac:dyDescent="0.3">
      <c r="A26" s="63"/>
      <c r="B26" s="122">
        <v>2.2999999999999998</v>
      </c>
      <c r="C26" s="462" t="s">
        <v>474</v>
      </c>
      <c r="D26" s="462"/>
      <c r="E26" s="462"/>
      <c r="F26" s="462"/>
      <c r="G26" s="462"/>
      <c r="H26" s="462"/>
      <c r="I26" s="462"/>
      <c r="J26" s="462"/>
      <c r="K26" s="462"/>
      <c r="L26" s="462"/>
      <c r="M26" s="462"/>
      <c r="N26" s="462"/>
      <c r="O26" s="462"/>
      <c r="P26" s="462"/>
      <c r="Q26" s="462"/>
      <c r="R26" s="462"/>
      <c r="S26" s="462"/>
      <c r="T26" s="462"/>
      <c r="U26" s="462"/>
      <c r="V26" s="462"/>
      <c r="W26" s="462"/>
      <c r="X26" s="88"/>
      <c r="Y26" s="88"/>
      <c r="Z26" s="207" t="str">
        <f>IF(OR(ISBLANK(Y24),ISBLANK(Y25))," ",(Y24/Y25-100%))</f>
        <v xml:space="preserve"> </v>
      </c>
      <c r="AA26" s="88"/>
      <c r="AB26" s="208" t="str">
        <f>IF(ISBLANK(Y25)," ",IF(Z26&gt;10.499%,"NO",IF(Z26&lt;-10.499%,"NO","YES")))</f>
        <v xml:space="preserve"> </v>
      </c>
      <c r="AC26" s="90"/>
      <c r="AD26" s="240"/>
      <c r="AE26" s="64"/>
    </row>
    <row r="27" spans="1:35" ht="3.75" customHeight="1" x14ac:dyDescent="0.3">
      <c r="A27" s="63"/>
      <c r="B27" s="123"/>
      <c r="C27" s="124"/>
      <c r="D27" s="42"/>
      <c r="E27" s="42"/>
      <c r="F27" s="42"/>
      <c r="G27" s="42"/>
      <c r="H27" s="42"/>
      <c r="I27" s="42"/>
      <c r="J27" s="42"/>
      <c r="K27" s="42"/>
      <c r="L27" s="42"/>
      <c r="M27" s="42"/>
      <c r="N27" s="42"/>
      <c r="O27" s="125"/>
      <c r="P27" s="125"/>
      <c r="Q27" s="125"/>
      <c r="R27" s="125"/>
      <c r="S27" s="125"/>
      <c r="T27" s="125"/>
      <c r="U27" s="125"/>
      <c r="V27" s="125"/>
      <c r="W27" s="125"/>
      <c r="X27" s="126"/>
      <c r="Y27" s="127"/>
      <c r="Z27" s="128"/>
      <c r="AA27" s="128"/>
      <c r="AB27" s="129"/>
      <c r="AC27" s="128"/>
      <c r="AE27" s="64"/>
    </row>
    <row r="28" spans="1:35" s="5" customFormat="1" ht="12.75" customHeight="1" x14ac:dyDescent="0.3">
      <c r="A28" s="63"/>
      <c r="B28" s="472">
        <v>2.4</v>
      </c>
      <c r="C28" s="462" t="s">
        <v>11</v>
      </c>
      <c r="D28" s="462"/>
      <c r="E28" s="462"/>
      <c r="F28" s="462"/>
      <c r="G28" s="462"/>
      <c r="H28" s="462"/>
      <c r="I28" s="462"/>
      <c r="J28" s="462"/>
      <c r="K28" s="462"/>
      <c r="L28" s="462"/>
      <c r="M28" s="462"/>
      <c r="N28" s="462"/>
      <c r="O28" s="462"/>
      <c r="P28" s="462"/>
      <c r="Q28" s="462"/>
      <c r="R28" s="462"/>
      <c r="S28" s="462"/>
      <c r="T28" s="462"/>
      <c r="U28" s="462"/>
      <c r="V28" s="462"/>
      <c r="W28" s="462"/>
      <c r="X28" s="200"/>
      <c r="Y28" s="201"/>
      <c r="Z28" s="204" t="str">
        <f>IF(ISBLANK(Y28)," ",(Y28/X28-1))</f>
        <v xml:space="preserve"> </v>
      </c>
      <c r="AA28" s="205" t="str">
        <f>IF(ISBLANK(Y28)," ",(Y28-X28))</f>
        <v xml:space="preserve"> </v>
      </c>
      <c r="AB28" s="205" t="str">
        <f>IF(ISBLANK(Y28)," ",IF(AA28&gt;AI28,"NO",IF(AA28&lt;-AI28,"NO","YES")))</f>
        <v xml:space="preserve"> </v>
      </c>
      <c r="AC28" s="217"/>
      <c r="AD28" s="241" t="str">
        <f>IF(ISBLANK(AC28)," ",IF(AC28&lt;1.4999,"YES","NO"))</f>
        <v xml:space="preserve"> </v>
      </c>
      <c r="AE28" s="64"/>
      <c r="AG28" s="2">
        <f t="shared" ref="AG28:AG35" si="0">X28*0.2</f>
        <v>0</v>
      </c>
      <c r="AH28" s="2">
        <v>5</v>
      </c>
      <c r="AI28" s="2">
        <f>IF(AH28&gt;AG28,AH28,AG28)</f>
        <v>5</v>
      </c>
    </row>
    <row r="29" spans="1:35" ht="15" customHeight="1" x14ac:dyDescent="0.3">
      <c r="A29" s="63"/>
      <c r="B29" s="473"/>
      <c r="C29" s="462" t="s">
        <v>11</v>
      </c>
      <c r="D29" s="462"/>
      <c r="E29" s="462"/>
      <c r="F29" s="462"/>
      <c r="G29" s="462"/>
      <c r="H29" s="462"/>
      <c r="I29" s="462"/>
      <c r="J29" s="462"/>
      <c r="K29" s="462"/>
      <c r="L29" s="462"/>
      <c r="M29" s="462"/>
      <c r="N29" s="462"/>
      <c r="O29" s="462"/>
      <c r="P29" s="462"/>
      <c r="Q29" s="462"/>
      <c r="R29" s="462"/>
      <c r="S29" s="462"/>
      <c r="T29" s="462"/>
      <c r="U29" s="462"/>
      <c r="V29" s="462"/>
      <c r="W29" s="462"/>
      <c r="X29" s="202"/>
      <c r="Y29" s="203"/>
      <c r="Z29" s="204" t="str">
        <f t="shared" ref="Z29:Z44" si="1">IF(ISBLANK(Y29)," ",(Y29/X29-1))</f>
        <v xml:space="preserve"> </v>
      </c>
      <c r="AA29" s="205" t="str">
        <f t="shared" ref="AA29:AA44" si="2">IF(ISBLANK(Y29)," ",(Y29-X29))</f>
        <v xml:space="preserve"> </v>
      </c>
      <c r="AB29" s="205" t="str">
        <f t="shared" ref="AB29:AB44" si="3">IF(ISBLANK(Y29)," ",IF(AA29&gt;AI29,"NO",IF(AA29&lt;-AI29,"NO","YES")))</f>
        <v xml:space="preserve"> </v>
      </c>
      <c r="AC29" s="218"/>
      <c r="AD29" s="241" t="str">
        <f t="shared" ref="AD29:AD44" si="4">IF(ISBLANK(AC29)," ",IF(AC29&lt;1.4999,"YES","NO"))</f>
        <v xml:space="preserve"> </v>
      </c>
      <c r="AE29" s="64"/>
      <c r="AG29" s="2">
        <f t="shared" si="0"/>
        <v>0</v>
      </c>
      <c r="AH29" s="2">
        <v>5</v>
      </c>
      <c r="AI29" s="2">
        <f t="shared" ref="AI29:AI35" si="5">IF(AH29&gt;AG29,AH29,AG29)</f>
        <v>5</v>
      </c>
    </row>
    <row r="30" spans="1:35" ht="15" customHeight="1" x14ac:dyDescent="0.3">
      <c r="A30" s="63"/>
      <c r="B30" s="473"/>
      <c r="C30" s="462" t="s">
        <v>11</v>
      </c>
      <c r="D30" s="462"/>
      <c r="E30" s="462"/>
      <c r="F30" s="462"/>
      <c r="G30" s="462"/>
      <c r="H30" s="462"/>
      <c r="I30" s="462"/>
      <c r="J30" s="462"/>
      <c r="K30" s="462"/>
      <c r="L30" s="462"/>
      <c r="M30" s="462"/>
      <c r="N30" s="462"/>
      <c r="O30" s="462"/>
      <c r="P30" s="462"/>
      <c r="Q30" s="462"/>
      <c r="R30" s="462"/>
      <c r="S30" s="462"/>
      <c r="T30" s="462"/>
      <c r="U30" s="462"/>
      <c r="V30" s="462"/>
      <c r="W30" s="462"/>
      <c r="X30" s="202"/>
      <c r="Y30" s="203"/>
      <c r="Z30" s="204" t="str">
        <f t="shared" si="1"/>
        <v xml:space="preserve"> </v>
      </c>
      <c r="AA30" s="205" t="str">
        <f t="shared" si="2"/>
        <v xml:space="preserve"> </v>
      </c>
      <c r="AB30" s="205" t="str">
        <f t="shared" si="3"/>
        <v xml:space="preserve"> </v>
      </c>
      <c r="AC30" s="218"/>
      <c r="AD30" s="241" t="str">
        <f t="shared" si="4"/>
        <v xml:space="preserve"> </v>
      </c>
      <c r="AE30" s="64"/>
      <c r="AG30" s="2">
        <f t="shared" si="0"/>
        <v>0</v>
      </c>
      <c r="AH30" s="2">
        <v>5</v>
      </c>
      <c r="AI30" s="2">
        <f t="shared" si="5"/>
        <v>5</v>
      </c>
    </row>
    <row r="31" spans="1:35" ht="15" customHeight="1" x14ac:dyDescent="0.3">
      <c r="A31" s="63"/>
      <c r="B31" s="473"/>
      <c r="C31" s="462" t="s">
        <v>11</v>
      </c>
      <c r="D31" s="462"/>
      <c r="E31" s="462"/>
      <c r="F31" s="462"/>
      <c r="G31" s="462"/>
      <c r="H31" s="462"/>
      <c r="I31" s="462"/>
      <c r="J31" s="462"/>
      <c r="K31" s="462"/>
      <c r="L31" s="462"/>
      <c r="M31" s="462"/>
      <c r="N31" s="462"/>
      <c r="O31" s="462"/>
      <c r="P31" s="462"/>
      <c r="Q31" s="462"/>
      <c r="R31" s="462"/>
      <c r="S31" s="462"/>
      <c r="T31" s="462"/>
      <c r="U31" s="462"/>
      <c r="V31" s="462"/>
      <c r="W31" s="462"/>
      <c r="X31" s="202"/>
      <c r="Y31" s="203"/>
      <c r="Z31" s="204" t="str">
        <f t="shared" si="1"/>
        <v xml:space="preserve"> </v>
      </c>
      <c r="AA31" s="205" t="str">
        <f t="shared" si="2"/>
        <v xml:space="preserve"> </v>
      </c>
      <c r="AB31" s="205" t="str">
        <f t="shared" si="3"/>
        <v xml:space="preserve"> </v>
      </c>
      <c r="AC31" s="218"/>
      <c r="AD31" s="241" t="str">
        <f t="shared" si="4"/>
        <v xml:space="preserve"> </v>
      </c>
      <c r="AE31" s="64"/>
      <c r="AG31" s="2">
        <f t="shared" si="0"/>
        <v>0</v>
      </c>
      <c r="AH31" s="2">
        <v>5</v>
      </c>
      <c r="AI31" s="2">
        <f t="shared" si="5"/>
        <v>5</v>
      </c>
    </row>
    <row r="32" spans="1:35" ht="15" customHeight="1" x14ac:dyDescent="0.3">
      <c r="A32" s="63"/>
      <c r="B32" s="473"/>
      <c r="C32" s="462" t="s">
        <v>11</v>
      </c>
      <c r="D32" s="462"/>
      <c r="E32" s="462"/>
      <c r="F32" s="462"/>
      <c r="G32" s="462"/>
      <c r="H32" s="462"/>
      <c r="I32" s="462"/>
      <c r="J32" s="462"/>
      <c r="K32" s="462"/>
      <c r="L32" s="462"/>
      <c r="M32" s="462"/>
      <c r="N32" s="462"/>
      <c r="O32" s="462"/>
      <c r="P32" s="462"/>
      <c r="Q32" s="462"/>
      <c r="R32" s="462"/>
      <c r="S32" s="462"/>
      <c r="T32" s="462"/>
      <c r="U32" s="462"/>
      <c r="V32" s="462"/>
      <c r="W32" s="462"/>
      <c r="X32" s="202"/>
      <c r="Y32" s="203"/>
      <c r="Z32" s="204" t="str">
        <f t="shared" si="1"/>
        <v xml:space="preserve"> </v>
      </c>
      <c r="AA32" s="205" t="str">
        <f t="shared" si="2"/>
        <v xml:space="preserve"> </v>
      </c>
      <c r="AB32" s="205" t="str">
        <f t="shared" si="3"/>
        <v xml:space="preserve"> </v>
      </c>
      <c r="AC32" s="218"/>
      <c r="AD32" s="241" t="str">
        <f t="shared" si="4"/>
        <v xml:space="preserve"> </v>
      </c>
      <c r="AE32" s="64"/>
      <c r="AG32" s="2">
        <f t="shared" si="0"/>
        <v>0</v>
      </c>
      <c r="AH32" s="2">
        <v>5</v>
      </c>
      <c r="AI32" s="2">
        <f t="shared" si="5"/>
        <v>5</v>
      </c>
    </row>
    <row r="33" spans="1:35" ht="15" customHeight="1" x14ac:dyDescent="0.3">
      <c r="A33" s="63"/>
      <c r="B33" s="473"/>
      <c r="C33" s="462" t="s">
        <v>11</v>
      </c>
      <c r="D33" s="462"/>
      <c r="E33" s="462"/>
      <c r="F33" s="462"/>
      <c r="G33" s="462"/>
      <c r="H33" s="462"/>
      <c r="I33" s="462"/>
      <c r="J33" s="462"/>
      <c r="K33" s="462"/>
      <c r="L33" s="462"/>
      <c r="M33" s="462"/>
      <c r="N33" s="462"/>
      <c r="O33" s="462"/>
      <c r="P33" s="462"/>
      <c r="Q33" s="462"/>
      <c r="R33" s="462"/>
      <c r="S33" s="462"/>
      <c r="T33" s="462"/>
      <c r="U33" s="462"/>
      <c r="V33" s="462"/>
      <c r="W33" s="462"/>
      <c r="X33" s="202"/>
      <c r="Y33" s="203"/>
      <c r="Z33" s="204" t="str">
        <f t="shared" si="1"/>
        <v xml:space="preserve"> </v>
      </c>
      <c r="AA33" s="205" t="str">
        <f t="shared" si="2"/>
        <v xml:space="preserve"> </v>
      </c>
      <c r="AB33" s="205" t="str">
        <f t="shared" si="3"/>
        <v xml:space="preserve"> </v>
      </c>
      <c r="AC33" s="218"/>
      <c r="AD33" s="241" t="str">
        <f t="shared" si="4"/>
        <v xml:space="preserve"> </v>
      </c>
      <c r="AE33" s="64"/>
      <c r="AG33" s="2">
        <f t="shared" si="0"/>
        <v>0</v>
      </c>
      <c r="AH33" s="2">
        <v>5</v>
      </c>
      <c r="AI33" s="2">
        <f t="shared" si="5"/>
        <v>5</v>
      </c>
    </row>
    <row r="34" spans="1:35" ht="15" customHeight="1" x14ac:dyDescent="0.3">
      <c r="A34" s="63"/>
      <c r="B34" s="473"/>
      <c r="C34" s="462" t="s">
        <v>11</v>
      </c>
      <c r="D34" s="462"/>
      <c r="E34" s="462"/>
      <c r="F34" s="462"/>
      <c r="G34" s="462"/>
      <c r="H34" s="462"/>
      <c r="I34" s="462"/>
      <c r="J34" s="462"/>
      <c r="K34" s="462"/>
      <c r="L34" s="462"/>
      <c r="M34" s="462"/>
      <c r="N34" s="462"/>
      <c r="O34" s="462"/>
      <c r="P34" s="462"/>
      <c r="Q34" s="462"/>
      <c r="R34" s="462"/>
      <c r="S34" s="462"/>
      <c r="T34" s="462"/>
      <c r="U34" s="462"/>
      <c r="V34" s="462"/>
      <c r="W34" s="462"/>
      <c r="X34" s="202"/>
      <c r="Y34" s="203"/>
      <c r="Z34" s="204" t="str">
        <f t="shared" si="1"/>
        <v xml:space="preserve"> </v>
      </c>
      <c r="AA34" s="205" t="str">
        <f t="shared" si="2"/>
        <v xml:space="preserve"> </v>
      </c>
      <c r="AB34" s="205" t="str">
        <f t="shared" si="3"/>
        <v xml:space="preserve"> </v>
      </c>
      <c r="AC34" s="218"/>
      <c r="AD34" s="241" t="str">
        <f t="shared" si="4"/>
        <v xml:space="preserve"> </v>
      </c>
      <c r="AE34" s="64"/>
      <c r="AG34" s="2">
        <f t="shared" si="0"/>
        <v>0</v>
      </c>
      <c r="AH34" s="2">
        <v>5</v>
      </c>
      <c r="AI34" s="2">
        <f t="shared" si="5"/>
        <v>5</v>
      </c>
    </row>
    <row r="35" spans="1:35" ht="15" customHeight="1" x14ac:dyDescent="0.3">
      <c r="A35" s="63"/>
      <c r="B35" s="473"/>
      <c r="C35" s="462" t="s">
        <v>11</v>
      </c>
      <c r="D35" s="462"/>
      <c r="E35" s="462"/>
      <c r="F35" s="462"/>
      <c r="G35" s="462"/>
      <c r="H35" s="462"/>
      <c r="I35" s="462"/>
      <c r="J35" s="462"/>
      <c r="K35" s="462"/>
      <c r="L35" s="462"/>
      <c r="M35" s="462"/>
      <c r="N35" s="462"/>
      <c r="O35" s="462"/>
      <c r="P35" s="462"/>
      <c r="Q35" s="462"/>
      <c r="R35" s="462"/>
      <c r="S35" s="462"/>
      <c r="T35" s="462"/>
      <c r="U35" s="462"/>
      <c r="V35" s="462"/>
      <c r="W35" s="462"/>
      <c r="X35" s="202"/>
      <c r="Y35" s="203"/>
      <c r="Z35" s="204" t="str">
        <f t="shared" si="1"/>
        <v xml:space="preserve"> </v>
      </c>
      <c r="AA35" s="205" t="str">
        <f t="shared" si="2"/>
        <v xml:space="preserve"> </v>
      </c>
      <c r="AB35" s="205" t="str">
        <f t="shared" si="3"/>
        <v xml:space="preserve"> </v>
      </c>
      <c r="AC35" s="218"/>
      <c r="AD35" s="241" t="str">
        <f t="shared" si="4"/>
        <v xml:space="preserve"> </v>
      </c>
      <c r="AE35" s="64"/>
      <c r="AG35" s="2">
        <f t="shared" si="0"/>
        <v>0</v>
      </c>
      <c r="AH35" s="2">
        <v>5</v>
      </c>
      <c r="AI35" s="2">
        <f t="shared" si="5"/>
        <v>5</v>
      </c>
    </row>
    <row r="36" spans="1:35" ht="15" customHeight="1" x14ac:dyDescent="0.3">
      <c r="A36" s="63"/>
      <c r="B36" s="474"/>
      <c r="C36" s="475" t="s">
        <v>12</v>
      </c>
      <c r="D36" s="475"/>
      <c r="E36" s="475"/>
      <c r="F36" s="475"/>
      <c r="G36" s="475"/>
      <c r="H36" s="475"/>
      <c r="I36" s="475"/>
      <c r="J36" s="475"/>
      <c r="K36" s="475"/>
      <c r="L36" s="475"/>
      <c r="M36" s="475"/>
      <c r="N36" s="475"/>
      <c r="O36" s="475"/>
      <c r="P36" s="475"/>
      <c r="Q36" s="475"/>
      <c r="R36" s="475"/>
      <c r="S36" s="475"/>
      <c r="T36" s="475"/>
      <c r="U36" s="475"/>
      <c r="V36" s="475"/>
      <c r="W36" s="475"/>
      <c r="X36" s="206" t="str">
        <f>IF(SUM(X28:X35)&gt;0,SUM(X28:X35)," ")</f>
        <v xml:space="preserve"> </v>
      </c>
      <c r="Y36" s="206" t="str">
        <f>IF(SUM(Y28:Y35)&gt;0,SUM(Y28:Y35)," ")</f>
        <v xml:space="preserve"> </v>
      </c>
      <c r="Z36" s="91"/>
      <c r="AA36" s="91"/>
      <c r="AB36" s="92"/>
      <c r="AC36" s="93"/>
      <c r="AD36" s="311"/>
      <c r="AE36" s="64"/>
    </row>
    <row r="37" spans="1:35" ht="15" customHeight="1" x14ac:dyDescent="0.3">
      <c r="A37" s="63"/>
      <c r="B37" s="472">
        <v>2.5</v>
      </c>
      <c r="C37" s="462" t="s">
        <v>14</v>
      </c>
      <c r="D37" s="462"/>
      <c r="E37" s="462"/>
      <c r="F37" s="462"/>
      <c r="G37" s="462"/>
      <c r="H37" s="462"/>
      <c r="I37" s="462"/>
      <c r="J37" s="462"/>
      <c r="K37" s="462"/>
      <c r="L37" s="462"/>
      <c r="M37" s="462"/>
      <c r="N37" s="462"/>
      <c r="O37" s="462"/>
      <c r="P37" s="462"/>
      <c r="Q37" s="462"/>
      <c r="R37" s="462"/>
      <c r="S37" s="462"/>
      <c r="T37" s="462"/>
      <c r="U37" s="462"/>
      <c r="V37" s="462"/>
      <c r="W37" s="462"/>
      <c r="X37" s="202"/>
      <c r="Y37" s="203"/>
      <c r="Z37" s="204" t="str">
        <f t="shared" si="1"/>
        <v xml:space="preserve"> </v>
      </c>
      <c r="AA37" s="205" t="str">
        <f t="shared" si="2"/>
        <v xml:space="preserve"> </v>
      </c>
      <c r="AB37" s="205" t="str">
        <f t="shared" si="3"/>
        <v xml:space="preserve"> </v>
      </c>
      <c r="AC37" s="218"/>
      <c r="AD37" s="241" t="str">
        <f t="shared" si="4"/>
        <v xml:space="preserve"> </v>
      </c>
      <c r="AE37" s="64"/>
      <c r="AG37" s="2">
        <f t="shared" ref="AG37:AG44" si="6">X37*0.2</f>
        <v>0</v>
      </c>
      <c r="AH37" s="2">
        <v>5</v>
      </c>
      <c r="AI37" s="2">
        <f t="shared" ref="AI37:AI44" si="7">IF(AH37&gt;AG37,AH37,AG37)</f>
        <v>5</v>
      </c>
    </row>
    <row r="38" spans="1:35" ht="15" customHeight="1" x14ac:dyDescent="0.3">
      <c r="A38" s="63"/>
      <c r="B38" s="473"/>
      <c r="C38" s="462" t="s">
        <v>14</v>
      </c>
      <c r="D38" s="462"/>
      <c r="E38" s="462"/>
      <c r="F38" s="462"/>
      <c r="G38" s="462"/>
      <c r="H38" s="462"/>
      <c r="I38" s="462"/>
      <c r="J38" s="462"/>
      <c r="K38" s="462"/>
      <c r="L38" s="462"/>
      <c r="M38" s="462"/>
      <c r="N38" s="462"/>
      <c r="O38" s="462"/>
      <c r="P38" s="462"/>
      <c r="Q38" s="462"/>
      <c r="R38" s="462"/>
      <c r="S38" s="462"/>
      <c r="T38" s="462"/>
      <c r="U38" s="462"/>
      <c r="V38" s="462"/>
      <c r="W38" s="462"/>
      <c r="X38" s="202"/>
      <c r="Y38" s="203"/>
      <c r="Z38" s="204" t="str">
        <f t="shared" si="1"/>
        <v xml:space="preserve"> </v>
      </c>
      <c r="AA38" s="205" t="str">
        <f t="shared" si="2"/>
        <v xml:space="preserve"> </v>
      </c>
      <c r="AB38" s="205" t="str">
        <f t="shared" si="3"/>
        <v xml:space="preserve"> </v>
      </c>
      <c r="AC38" s="218"/>
      <c r="AD38" s="241" t="str">
        <f t="shared" si="4"/>
        <v xml:space="preserve"> </v>
      </c>
      <c r="AE38" s="64"/>
      <c r="AG38" s="2">
        <f t="shared" si="6"/>
        <v>0</v>
      </c>
      <c r="AH38" s="2">
        <v>5</v>
      </c>
      <c r="AI38" s="2">
        <f t="shared" si="7"/>
        <v>5</v>
      </c>
    </row>
    <row r="39" spans="1:35" ht="15" customHeight="1" x14ac:dyDescent="0.3">
      <c r="A39" s="63"/>
      <c r="B39" s="473"/>
      <c r="C39" s="462" t="s">
        <v>14</v>
      </c>
      <c r="D39" s="462"/>
      <c r="E39" s="462"/>
      <c r="F39" s="462"/>
      <c r="G39" s="462"/>
      <c r="H39" s="462"/>
      <c r="I39" s="462"/>
      <c r="J39" s="462"/>
      <c r="K39" s="462"/>
      <c r="L39" s="462"/>
      <c r="M39" s="462"/>
      <c r="N39" s="462"/>
      <c r="O39" s="462"/>
      <c r="P39" s="462"/>
      <c r="Q39" s="462"/>
      <c r="R39" s="462"/>
      <c r="S39" s="462"/>
      <c r="T39" s="462"/>
      <c r="U39" s="462"/>
      <c r="V39" s="462"/>
      <c r="W39" s="462"/>
      <c r="X39" s="202"/>
      <c r="Y39" s="203"/>
      <c r="Z39" s="204" t="str">
        <f t="shared" si="1"/>
        <v xml:space="preserve"> </v>
      </c>
      <c r="AA39" s="205" t="str">
        <f t="shared" si="2"/>
        <v xml:space="preserve"> </v>
      </c>
      <c r="AB39" s="205" t="str">
        <f t="shared" si="3"/>
        <v xml:space="preserve"> </v>
      </c>
      <c r="AC39" s="218"/>
      <c r="AD39" s="241" t="str">
        <f t="shared" si="4"/>
        <v xml:space="preserve"> </v>
      </c>
      <c r="AE39" s="64"/>
      <c r="AG39" s="2">
        <f t="shared" si="6"/>
        <v>0</v>
      </c>
      <c r="AH39" s="2">
        <v>5</v>
      </c>
      <c r="AI39" s="2">
        <f t="shared" si="7"/>
        <v>5</v>
      </c>
    </row>
    <row r="40" spans="1:35" ht="15" customHeight="1" x14ac:dyDescent="0.3">
      <c r="A40" s="63"/>
      <c r="B40" s="473"/>
      <c r="C40" s="462" t="s">
        <v>14</v>
      </c>
      <c r="D40" s="462"/>
      <c r="E40" s="462"/>
      <c r="F40" s="462"/>
      <c r="G40" s="462"/>
      <c r="H40" s="462"/>
      <c r="I40" s="462"/>
      <c r="J40" s="462"/>
      <c r="K40" s="462"/>
      <c r="L40" s="462"/>
      <c r="M40" s="462"/>
      <c r="N40" s="462"/>
      <c r="O40" s="462"/>
      <c r="P40" s="462"/>
      <c r="Q40" s="462"/>
      <c r="R40" s="462"/>
      <c r="S40" s="462"/>
      <c r="T40" s="462"/>
      <c r="U40" s="462"/>
      <c r="V40" s="462"/>
      <c r="W40" s="462"/>
      <c r="X40" s="202"/>
      <c r="Y40" s="203"/>
      <c r="Z40" s="204" t="str">
        <f t="shared" si="1"/>
        <v xml:space="preserve"> </v>
      </c>
      <c r="AA40" s="205" t="str">
        <f t="shared" si="2"/>
        <v xml:space="preserve"> </v>
      </c>
      <c r="AB40" s="205" t="str">
        <f t="shared" si="3"/>
        <v xml:space="preserve"> </v>
      </c>
      <c r="AC40" s="218"/>
      <c r="AD40" s="241" t="str">
        <f t="shared" si="4"/>
        <v xml:space="preserve"> </v>
      </c>
      <c r="AE40" s="64"/>
      <c r="AG40" s="2">
        <f t="shared" si="6"/>
        <v>0</v>
      </c>
      <c r="AH40" s="2">
        <v>5</v>
      </c>
      <c r="AI40" s="2">
        <f t="shared" si="7"/>
        <v>5</v>
      </c>
    </row>
    <row r="41" spans="1:35" ht="15" customHeight="1" x14ac:dyDescent="0.3">
      <c r="A41" s="63"/>
      <c r="B41" s="473"/>
      <c r="C41" s="462" t="s">
        <v>14</v>
      </c>
      <c r="D41" s="462"/>
      <c r="E41" s="462"/>
      <c r="F41" s="462"/>
      <c r="G41" s="462"/>
      <c r="H41" s="462"/>
      <c r="I41" s="462"/>
      <c r="J41" s="462"/>
      <c r="K41" s="462"/>
      <c r="L41" s="462"/>
      <c r="M41" s="462"/>
      <c r="N41" s="462"/>
      <c r="O41" s="462"/>
      <c r="P41" s="462"/>
      <c r="Q41" s="462"/>
      <c r="R41" s="462"/>
      <c r="S41" s="462"/>
      <c r="T41" s="462"/>
      <c r="U41" s="462"/>
      <c r="V41" s="462"/>
      <c r="W41" s="462"/>
      <c r="X41" s="202"/>
      <c r="Y41" s="203"/>
      <c r="Z41" s="204" t="str">
        <f t="shared" si="1"/>
        <v xml:space="preserve"> </v>
      </c>
      <c r="AA41" s="205" t="str">
        <f t="shared" si="2"/>
        <v xml:space="preserve"> </v>
      </c>
      <c r="AB41" s="205" t="str">
        <f t="shared" si="3"/>
        <v xml:space="preserve"> </v>
      </c>
      <c r="AC41" s="218"/>
      <c r="AD41" s="241" t="str">
        <f t="shared" si="4"/>
        <v xml:space="preserve"> </v>
      </c>
      <c r="AE41" s="64"/>
      <c r="AG41" s="2">
        <f t="shared" si="6"/>
        <v>0</v>
      </c>
      <c r="AH41" s="2">
        <v>5</v>
      </c>
      <c r="AI41" s="2">
        <f t="shared" si="7"/>
        <v>5</v>
      </c>
    </row>
    <row r="42" spans="1:35" ht="15" customHeight="1" x14ac:dyDescent="0.3">
      <c r="A42" s="63"/>
      <c r="B42" s="473"/>
      <c r="C42" s="462" t="s">
        <v>14</v>
      </c>
      <c r="D42" s="462"/>
      <c r="E42" s="462"/>
      <c r="F42" s="462"/>
      <c r="G42" s="462"/>
      <c r="H42" s="462"/>
      <c r="I42" s="462"/>
      <c r="J42" s="462"/>
      <c r="K42" s="462"/>
      <c r="L42" s="462"/>
      <c r="M42" s="462"/>
      <c r="N42" s="462"/>
      <c r="O42" s="462"/>
      <c r="P42" s="462"/>
      <c r="Q42" s="462"/>
      <c r="R42" s="462"/>
      <c r="S42" s="462"/>
      <c r="T42" s="462"/>
      <c r="U42" s="462"/>
      <c r="V42" s="462"/>
      <c r="W42" s="462"/>
      <c r="X42" s="202"/>
      <c r="Y42" s="203"/>
      <c r="Z42" s="204" t="str">
        <f t="shared" si="1"/>
        <v xml:space="preserve"> </v>
      </c>
      <c r="AA42" s="205" t="str">
        <f t="shared" si="2"/>
        <v xml:space="preserve"> </v>
      </c>
      <c r="AB42" s="205" t="str">
        <f t="shared" si="3"/>
        <v xml:space="preserve"> </v>
      </c>
      <c r="AC42" s="218"/>
      <c r="AD42" s="241" t="str">
        <f t="shared" si="4"/>
        <v xml:space="preserve"> </v>
      </c>
      <c r="AE42" s="64"/>
      <c r="AG42" s="2">
        <f t="shared" si="6"/>
        <v>0</v>
      </c>
      <c r="AH42" s="2">
        <v>5</v>
      </c>
      <c r="AI42" s="2">
        <f t="shared" si="7"/>
        <v>5</v>
      </c>
    </row>
    <row r="43" spans="1:35" ht="15.9" customHeight="1" x14ac:dyDescent="0.3">
      <c r="A43" s="63"/>
      <c r="B43" s="473"/>
      <c r="C43" s="462" t="s">
        <v>14</v>
      </c>
      <c r="D43" s="462"/>
      <c r="E43" s="462"/>
      <c r="F43" s="462"/>
      <c r="G43" s="462"/>
      <c r="H43" s="462"/>
      <c r="I43" s="462"/>
      <c r="J43" s="462"/>
      <c r="K43" s="462"/>
      <c r="L43" s="462"/>
      <c r="M43" s="462"/>
      <c r="N43" s="462"/>
      <c r="O43" s="462"/>
      <c r="P43" s="462"/>
      <c r="Q43" s="462"/>
      <c r="R43" s="462"/>
      <c r="S43" s="462"/>
      <c r="T43" s="462"/>
      <c r="U43" s="462"/>
      <c r="V43" s="462"/>
      <c r="W43" s="462"/>
      <c r="X43" s="202"/>
      <c r="Y43" s="203"/>
      <c r="Z43" s="204" t="str">
        <f t="shared" si="1"/>
        <v xml:space="preserve"> </v>
      </c>
      <c r="AA43" s="205" t="str">
        <f t="shared" si="2"/>
        <v xml:space="preserve"> </v>
      </c>
      <c r="AB43" s="205" t="str">
        <f t="shared" si="3"/>
        <v xml:space="preserve"> </v>
      </c>
      <c r="AC43" s="218"/>
      <c r="AD43" s="241" t="str">
        <f t="shared" si="4"/>
        <v xml:space="preserve"> </v>
      </c>
      <c r="AE43" s="64"/>
      <c r="AG43" s="2">
        <f t="shared" si="6"/>
        <v>0</v>
      </c>
      <c r="AH43" s="2">
        <v>5</v>
      </c>
      <c r="AI43" s="2">
        <f t="shared" si="7"/>
        <v>5</v>
      </c>
    </row>
    <row r="44" spans="1:35" ht="15.9" customHeight="1" x14ac:dyDescent="0.3">
      <c r="A44" s="63"/>
      <c r="B44" s="473"/>
      <c r="C44" s="462" t="s">
        <v>14</v>
      </c>
      <c r="D44" s="462"/>
      <c r="E44" s="462"/>
      <c r="F44" s="462"/>
      <c r="G44" s="462"/>
      <c r="H44" s="462"/>
      <c r="I44" s="462"/>
      <c r="J44" s="462"/>
      <c r="K44" s="462"/>
      <c r="L44" s="462"/>
      <c r="M44" s="462"/>
      <c r="N44" s="462"/>
      <c r="O44" s="462"/>
      <c r="P44" s="462"/>
      <c r="Q44" s="462"/>
      <c r="R44" s="462"/>
      <c r="S44" s="462"/>
      <c r="T44" s="462"/>
      <c r="U44" s="462"/>
      <c r="V44" s="462"/>
      <c r="W44" s="462"/>
      <c r="X44" s="202"/>
      <c r="Y44" s="203"/>
      <c r="Z44" s="204" t="str">
        <f t="shared" si="1"/>
        <v xml:space="preserve"> </v>
      </c>
      <c r="AA44" s="205" t="str">
        <f t="shared" si="2"/>
        <v xml:space="preserve"> </v>
      </c>
      <c r="AB44" s="205" t="str">
        <f t="shared" si="3"/>
        <v xml:space="preserve"> </v>
      </c>
      <c r="AC44" s="218"/>
      <c r="AD44" s="241" t="str">
        <f t="shared" si="4"/>
        <v xml:space="preserve"> </v>
      </c>
      <c r="AE44" s="64"/>
      <c r="AG44" s="2">
        <f t="shared" si="6"/>
        <v>0</v>
      </c>
      <c r="AH44" s="2">
        <v>5</v>
      </c>
      <c r="AI44" s="2">
        <f t="shared" si="7"/>
        <v>5</v>
      </c>
    </row>
    <row r="45" spans="1:35" ht="15.9" customHeight="1" x14ac:dyDescent="0.3">
      <c r="A45" s="63"/>
      <c r="B45" s="474"/>
      <c r="C45" s="475" t="s">
        <v>13</v>
      </c>
      <c r="D45" s="475"/>
      <c r="E45" s="475"/>
      <c r="F45" s="475"/>
      <c r="G45" s="475"/>
      <c r="H45" s="475"/>
      <c r="I45" s="475"/>
      <c r="J45" s="475"/>
      <c r="K45" s="475"/>
      <c r="L45" s="475"/>
      <c r="M45" s="475"/>
      <c r="N45" s="475"/>
      <c r="O45" s="475"/>
      <c r="P45" s="475"/>
      <c r="Q45" s="475"/>
      <c r="R45" s="475"/>
      <c r="S45" s="475"/>
      <c r="T45" s="475"/>
      <c r="U45" s="475"/>
      <c r="V45" s="475"/>
      <c r="W45" s="475"/>
      <c r="X45" s="206" t="str">
        <f>IF(SUM(X37:X44)&gt;0,SUM(X37:X44)," ")</f>
        <v xml:space="preserve"> </v>
      </c>
      <c r="Y45" s="206" t="str">
        <f>IF(SUM(Y37:Y44)&gt;0,SUM(Y37:Y44)," ")</f>
        <v xml:space="preserve"> </v>
      </c>
      <c r="Z45" s="94"/>
      <c r="AA45" s="94"/>
      <c r="AB45" s="95"/>
      <c r="AC45" s="96"/>
      <c r="AD45" s="312"/>
      <c r="AE45" s="64"/>
    </row>
    <row r="46" spans="1:35" ht="15" customHeight="1" x14ac:dyDescent="0.3">
      <c r="A46" s="63"/>
      <c r="B46" s="122">
        <v>2.6</v>
      </c>
      <c r="C46" s="462" t="s">
        <v>18</v>
      </c>
      <c r="D46" s="462"/>
      <c r="E46" s="462"/>
      <c r="F46" s="462"/>
      <c r="G46" s="462"/>
      <c r="H46" s="462"/>
      <c r="I46" s="462"/>
      <c r="J46" s="462"/>
      <c r="K46" s="462"/>
      <c r="L46" s="462"/>
      <c r="M46" s="462"/>
      <c r="N46" s="462"/>
      <c r="O46" s="462"/>
      <c r="P46" s="462"/>
      <c r="Q46" s="462"/>
      <c r="R46" s="462"/>
      <c r="S46" s="462"/>
      <c r="T46" s="462"/>
      <c r="U46" s="462"/>
      <c r="V46" s="462"/>
      <c r="W46" s="462"/>
      <c r="X46" s="202"/>
      <c r="Y46" s="203"/>
      <c r="Z46" s="97"/>
      <c r="AA46" s="97"/>
      <c r="AB46" s="208" t="str">
        <f>IF(OR(ISBLANK(X46),ISBLANK(Y46))," ", IF(Y46&lt;X46,"NO",IF(Y46&gt;1.2*X46,"NO","YES")))</f>
        <v xml:space="preserve"> </v>
      </c>
      <c r="AC46" s="98"/>
      <c r="AD46" s="309"/>
      <c r="AE46" s="64"/>
    </row>
    <row r="47" spans="1:35" ht="15" customHeight="1" x14ac:dyDescent="0.3">
      <c r="A47" s="63"/>
      <c r="B47" s="122">
        <v>2.7</v>
      </c>
      <c r="C47" s="462" t="s">
        <v>19</v>
      </c>
      <c r="D47" s="462"/>
      <c r="E47" s="462"/>
      <c r="F47" s="462"/>
      <c r="G47" s="462"/>
      <c r="H47" s="462"/>
      <c r="I47" s="462"/>
      <c r="J47" s="462"/>
      <c r="K47" s="462"/>
      <c r="L47" s="462"/>
      <c r="M47" s="462"/>
      <c r="N47" s="462"/>
      <c r="O47" s="462"/>
      <c r="P47" s="462"/>
      <c r="Q47" s="462"/>
      <c r="R47" s="462"/>
      <c r="S47" s="462"/>
      <c r="T47" s="462"/>
      <c r="U47" s="462"/>
      <c r="V47" s="462"/>
      <c r="W47" s="462"/>
      <c r="X47" s="202"/>
      <c r="Y47" s="203"/>
      <c r="Z47" s="97"/>
      <c r="AA47" s="97"/>
      <c r="AB47" s="208" t="str">
        <f>IF(OR(ISBLANK(X47),ISBLANK(Y47))," ", IF(Y47&lt;X47,"NO",IF(Y47&gt;1.2*X47,"NO","YES")))</f>
        <v xml:space="preserve"> </v>
      </c>
      <c r="AC47" s="98"/>
      <c r="AD47" s="309"/>
      <c r="AE47" s="64"/>
    </row>
    <row r="48" spans="1:35" ht="15.9" customHeight="1" x14ac:dyDescent="0.3">
      <c r="A48" s="63"/>
      <c r="B48" s="122">
        <v>2.8</v>
      </c>
      <c r="C48" s="462" t="s">
        <v>541</v>
      </c>
      <c r="D48" s="462"/>
      <c r="E48" s="462"/>
      <c r="F48" s="462"/>
      <c r="G48" s="462"/>
      <c r="H48" s="462"/>
      <c r="I48" s="462"/>
      <c r="J48" s="462"/>
      <c r="K48" s="462"/>
      <c r="L48" s="462"/>
      <c r="M48" s="462"/>
      <c r="N48" s="462"/>
      <c r="O48" s="462"/>
      <c r="P48" s="462"/>
      <c r="Q48" s="462"/>
      <c r="R48" s="462"/>
      <c r="S48" s="462"/>
      <c r="T48" s="462"/>
      <c r="U48" s="462"/>
      <c r="V48" s="462"/>
      <c r="W48" s="462"/>
      <c r="X48" s="130"/>
      <c r="Y48" s="130"/>
      <c r="Z48" s="219" t="str">
        <f>IF(OR(ISBLANK(Y46),ISBLANK(Y47))," ",(Y46/Y47-1))</f>
        <v xml:space="preserve"> </v>
      </c>
      <c r="AA48" s="97"/>
      <c r="AB48" s="209" t="str">
        <f>IF(OR(ISBLANK(Y47),ISBLANK(Y46))," ",IF(Z48&lt;-10.499%,"NO",IF(Z48&gt;10.499%,"NO","YES")))</f>
        <v xml:space="preserve"> </v>
      </c>
      <c r="AC48" s="94"/>
      <c r="AD48" s="310"/>
      <c r="AE48" s="64"/>
    </row>
    <row r="49" spans="1:35" ht="15" customHeight="1" thickBot="1" x14ac:dyDescent="0.35">
      <c r="A49" s="63"/>
      <c r="B49" s="131">
        <v>2.9</v>
      </c>
      <c r="C49" s="462" t="s">
        <v>475</v>
      </c>
      <c r="D49" s="462"/>
      <c r="E49" s="462"/>
      <c r="F49" s="462"/>
      <c r="G49" s="462"/>
      <c r="H49" s="462"/>
      <c r="I49" s="462"/>
      <c r="J49" s="462"/>
      <c r="K49" s="462"/>
      <c r="L49" s="462"/>
      <c r="M49" s="462"/>
      <c r="N49" s="462"/>
      <c r="O49" s="462"/>
      <c r="P49" s="462"/>
      <c r="Q49" s="462"/>
      <c r="R49" s="462"/>
      <c r="S49" s="462"/>
      <c r="T49" s="462"/>
      <c r="U49" s="462"/>
      <c r="V49" s="462"/>
      <c r="W49" s="462"/>
      <c r="X49" s="99"/>
      <c r="Y49" s="203"/>
      <c r="Z49" s="98"/>
      <c r="AA49" s="98"/>
      <c r="AB49" s="95"/>
      <c r="AC49" s="98"/>
      <c r="AD49" s="309"/>
      <c r="AE49" s="71"/>
    </row>
    <row r="50" spans="1:35" ht="15" customHeight="1" x14ac:dyDescent="0.3">
      <c r="A50" s="63"/>
      <c r="B50" s="131" t="s">
        <v>32</v>
      </c>
      <c r="C50" s="462" t="s">
        <v>20</v>
      </c>
      <c r="D50" s="462"/>
      <c r="E50" s="462"/>
      <c r="F50" s="462"/>
      <c r="G50" s="462"/>
      <c r="H50" s="462"/>
      <c r="I50" s="462"/>
      <c r="J50" s="462"/>
      <c r="K50" s="462"/>
      <c r="L50" s="462"/>
      <c r="M50" s="462"/>
      <c r="N50" s="462"/>
      <c r="O50" s="462"/>
      <c r="P50" s="462"/>
      <c r="Q50" s="462"/>
      <c r="R50" s="462"/>
      <c r="S50" s="462"/>
      <c r="T50" s="462"/>
      <c r="U50" s="462"/>
      <c r="V50" s="462"/>
      <c r="W50" s="462"/>
      <c r="X50" s="99"/>
      <c r="Y50" s="210" t="str">
        <f>IF(OR(ISBLANK(Y46),ISBLANK(Y49))," ",(Y49/(Y46)))</f>
        <v xml:space="preserve"> </v>
      </c>
      <c r="Z50" s="98"/>
      <c r="AA50" s="98"/>
      <c r="AB50" s="95"/>
      <c r="AC50" s="98"/>
      <c r="AD50" s="309"/>
      <c r="AE50" s="64"/>
    </row>
    <row r="51" spans="1:35" ht="15" customHeight="1" x14ac:dyDescent="0.3">
      <c r="A51" s="63"/>
      <c r="B51" s="132"/>
      <c r="C51" s="133"/>
      <c r="D51" s="57"/>
      <c r="E51" s="57"/>
      <c r="F51" s="57"/>
      <c r="G51" s="57"/>
      <c r="H51" s="57"/>
      <c r="I51" s="57"/>
      <c r="J51" s="57"/>
      <c r="K51" s="57"/>
      <c r="L51" s="57"/>
      <c r="M51" s="57"/>
      <c r="N51" s="57"/>
      <c r="O51" s="134"/>
      <c r="P51" s="134"/>
      <c r="Q51" s="134"/>
      <c r="R51" s="134"/>
      <c r="S51" s="134"/>
      <c r="T51" s="134"/>
      <c r="U51" s="134"/>
      <c r="V51" s="134"/>
      <c r="W51" s="134"/>
      <c r="X51" s="135"/>
      <c r="Y51" s="126"/>
      <c r="Z51" s="136"/>
      <c r="AA51" s="136"/>
      <c r="AB51" s="129"/>
      <c r="AC51" s="126"/>
      <c r="AD51" s="126"/>
      <c r="AE51" s="64"/>
      <c r="AG51" s="5"/>
      <c r="AH51" s="5"/>
      <c r="AI51" s="5"/>
    </row>
    <row r="52" spans="1:35" s="5" customFormat="1" ht="27" customHeight="1" x14ac:dyDescent="0.3">
      <c r="A52" s="63"/>
      <c r="B52" s="86">
        <v>3</v>
      </c>
      <c r="C52" s="459" t="s">
        <v>37</v>
      </c>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80" t="s">
        <v>39</v>
      </c>
      <c r="AC52" s="81" t="s">
        <v>40</v>
      </c>
      <c r="AD52" s="140"/>
      <c r="AE52" s="64"/>
      <c r="AG52" s="2"/>
      <c r="AH52" s="2"/>
      <c r="AI52" s="2"/>
    </row>
    <row r="53" spans="1:35" ht="15.75" customHeight="1" x14ac:dyDescent="0.3">
      <c r="A53" s="63"/>
      <c r="B53" s="83">
        <v>3.1</v>
      </c>
      <c r="C53" s="451" t="s">
        <v>44</v>
      </c>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100"/>
      <c r="AC53" s="100"/>
      <c r="AD53" s="313"/>
      <c r="AE53" s="64"/>
    </row>
    <row r="54" spans="1:35" ht="17.100000000000001" customHeight="1" x14ac:dyDescent="0.3">
      <c r="A54" s="63"/>
      <c r="B54" s="83">
        <v>3.2</v>
      </c>
      <c r="C54" s="451" t="s">
        <v>43</v>
      </c>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100"/>
      <c r="AC54" s="100"/>
      <c r="AD54" s="313"/>
      <c r="AE54" s="64"/>
    </row>
    <row r="55" spans="1:35" ht="15" customHeight="1" x14ac:dyDescent="0.3">
      <c r="A55" s="63"/>
      <c r="B55" s="469">
        <v>3.3</v>
      </c>
      <c r="C55" s="451" t="s">
        <v>45</v>
      </c>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100"/>
      <c r="AC55" s="100"/>
      <c r="AD55" s="313"/>
      <c r="AE55" s="64"/>
    </row>
    <row r="56" spans="1:35" ht="15" customHeight="1" x14ac:dyDescent="0.3">
      <c r="A56" s="63"/>
      <c r="B56" s="470"/>
      <c r="C56" s="101" t="s">
        <v>33</v>
      </c>
      <c r="D56" s="461" t="s">
        <v>57</v>
      </c>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100"/>
      <c r="AC56" s="100"/>
      <c r="AD56" s="313"/>
      <c r="AE56" s="64"/>
    </row>
    <row r="57" spans="1:35" ht="15" customHeight="1" x14ac:dyDescent="0.3">
      <c r="A57" s="63"/>
      <c r="B57" s="470"/>
      <c r="C57" s="101" t="s">
        <v>34</v>
      </c>
      <c r="D57" s="461" t="s">
        <v>58</v>
      </c>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100"/>
      <c r="AC57" s="100"/>
      <c r="AD57" s="313"/>
      <c r="AE57" s="64"/>
    </row>
    <row r="58" spans="1:35" ht="15" customHeight="1" x14ac:dyDescent="0.3">
      <c r="A58" s="63"/>
      <c r="B58" s="471"/>
      <c r="C58" s="83" t="s">
        <v>35</v>
      </c>
      <c r="D58" s="461" t="s">
        <v>59</v>
      </c>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100"/>
      <c r="AC58" s="100"/>
      <c r="AD58" s="313"/>
      <c r="AE58" s="64"/>
    </row>
    <row r="59" spans="1:35" ht="14.1" customHeight="1" x14ac:dyDescent="0.3">
      <c r="A59" s="63"/>
      <c r="B59" s="137"/>
      <c r="C59" s="138"/>
      <c r="D59" s="16"/>
      <c r="E59" s="16"/>
      <c r="F59" s="16"/>
      <c r="G59" s="16"/>
      <c r="H59" s="16"/>
      <c r="I59" s="16"/>
      <c r="J59" s="16"/>
      <c r="K59" s="16"/>
      <c r="L59" s="16"/>
      <c r="M59" s="16"/>
      <c r="N59" s="16"/>
      <c r="O59" s="139"/>
      <c r="P59" s="139"/>
      <c r="Q59" s="139"/>
      <c r="R59" s="139"/>
      <c r="S59" s="139"/>
      <c r="T59" s="139"/>
      <c r="U59" s="139"/>
      <c r="V59" s="139"/>
      <c r="W59" s="139"/>
      <c r="X59" s="140"/>
      <c r="Y59" s="140"/>
      <c r="Z59" s="141"/>
      <c r="AA59" s="141"/>
      <c r="AB59" s="142"/>
      <c r="AC59" s="140"/>
      <c r="AD59" s="140"/>
      <c r="AE59" s="64"/>
    </row>
    <row r="60" spans="1:35" ht="31.2" x14ac:dyDescent="0.3">
      <c r="A60" s="63"/>
      <c r="B60" s="111">
        <v>4</v>
      </c>
      <c r="C60" s="456" t="s">
        <v>491</v>
      </c>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81" t="s">
        <v>39</v>
      </c>
      <c r="AC60" s="81" t="s">
        <v>40</v>
      </c>
      <c r="AD60" s="140"/>
      <c r="AE60" s="64"/>
    </row>
    <row r="61" spans="1:35" ht="33.75" customHeight="1" x14ac:dyDescent="0.3">
      <c r="A61" s="63"/>
      <c r="B61" s="122">
        <v>4.0999999999999996</v>
      </c>
      <c r="C61" s="457" t="s">
        <v>493</v>
      </c>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103"/>
      <c r="AC61" s="104"/>
      <c r="AD61" s="140"/>
      <c r="AE61" s="64"/>
    </row>
    <row r="62" spans="1:35" x14ac:dyDescent="0.3">
      <c r="A62" s="63"/>
      <c r="B62" s="445">
        <v>4.2</v>
      </c>
      <c r="C62" s="451" t="s">
        <v>496</v>
      </c>
      <c r="D62" s="451"/>
      <c r="E62" s="451"/>
      <c r="F62" s="451"/>
      <c r="G62" s="451"/>
      <c r="H62" s="451"/>
      <c r="I62" s="451"/>
      <c r="J62" s="451"/>
      <c r="K62" s="451"/>
      <c r="L62" s="451"/>
      <c r="M62" s="451"/>
      <c r="N62" s="451"/>
      <c r="O62" s="451"/>
      <c r="P62" s="451"/>
      <c r="Q62" s="451"/>
      <c r="R62" s="451"/>
      <c r="S62" s="451"/>
      <c r="T62" s="451"/>
      <c r="U62" s="451"/>
      <c r="V62" s="451"/>
      <c r="W62" s="451"/>
      <c r="X62" s="451"/>
      <c r="Y62" s="451"/>
      <c r="Z62" s="451"/>
      <c r="AA62" s="452"/>
      <c r="AB62" s="103"/>
      <c r="AC62" s="104"/>
      <c r="AD62" s="140"/>
      <c r="AE62" s="64"/>
    </row>
    <row r="63" spans="1:35" x14ac:dyDescent="0.3">
      <c r="A63" s="63"/>
      <c r="B63" s="446"/>
      <c r="C63" s="448" t="s">
        <v>494</v>
      </c>
      <c r="D63" s="448"/>
      <c r="E63" s="448"/>
      <c r="F63" s="448"/>
      <c r="G63" s="448"/>
      <c r="H63" s="448"/>
      <c r="I63" s="449"/>
      <c r="J63" s="449"/>
      <c r="K63" s="449"/>
      <c r="L63" s="449"/>
      <c r="M63" s="448" t="s">
        <v>495</v>
      </c>
      <c r="N63" s="448"/>
      <c r="O63" s="448"/>
      <c r="P63" s="448"/>
      <c r="Q63" s="442"/>
      <c r="R63" s="442"/>
      <c r="S63" s="442"/>
      <c r="T63" s="442"/>
      <c r="U63" s="450" t="s">
        <v>477</v>
      </c>
      <c r="V63" s="450"/>
      <c r="W63" s="442"/>
      <c r="X63" s="442"/>
      <c r="Y63" s="102" t="s">
        <v>487</v>
      </c>
      <c r="Z63" s="443"/>
      <c r="AA63" s="444"/>
      <c r="AB63" s="103"/>
      <c r="AC63" s="104"/>
      <c r="AD63" s="140"/>
      <c r="AE63" s="64"/>
    </row>
    <row r="64" spans="1:35" x14ac:dyDescent="0.3">
      <c r="A64" s="63"/>
      <c r="B64" s="446"/>
      <c r="C64" s="448" t="s">
        <v>494</v>
      </c>
      <c r="D64" s="448"/>
      <c r="E64" s="448"/>
      <c r="F64" s="448"/>
      <c r="G64" s="448"/>
      <c r="H64" s="448"/>
      <c r="I64" s="449"/>
      <c r="J64" s="449"/>
      <c r="K64" s="449"/>
      <c r="L64" s="449"/>
      <c r="M64" s="448" t="s">
        <v>495</v>
      </c>
      <c r="N64" s="448"/>
      <c r="O64" s="448"/>
      <c r="P64" s="448"/>
      <c r="Q64" s="442"/>
      <c r="R64" s="442"/>
      <c r="S64" s="442"/>
      <c r="T64" s="442"/>
      <c r="U64" s="450" t="s">
        <v>477</v>
      </c>
      <c r="V64" s="450"/>
      <c r="W64" s="442"/>
      <c r="X64" s="442"/>
      <c r="Y64" s="102" t="s">
        <v>487</v>
      </c>
      <c r="Z64" s="443"/>
      <c r="AA64" s="444"/>
      <c r="AB64" s="103"/>
      <c r="AC64" s="104"/>
      <c r="AD64" s="140"/>
      <c r="AE64" s="64"/>
    </row>
    <row r="65" spans="1:31" x14ac:dyDescent="0.3">
      <c r="A65" s="63"/>
      <c r="B65" s="446"/>
      <c r="C65" s="448" t="s">
        <v>494</v>
      </c>
      <c r="D65" s="448"/>
      <c r="E65" s="448"/>
      <c r="F65" s="448"/>
      <c r="G65" s="448"/>
      <c r="H65" s="448"/>
      <c r="I65" s="449"/>
      <c r="J65" s="449"/>
      <c r="K65" s="449"/>
      <c r="L65" s="449"/>
      <c r="M65" s="448" t="s">
        <v>495</v>
      </c>
      <c r="N65" s="448"/>
      <c r="O65" s="448"/>
      <c r="P65" s="448"/>
      <c r="Q65" s="442"/>
      <c r="R65" s="442"/>
      <c r="S65" s="442"/>
      <c r="T65" s="442"/>
      <c r="U65" s="450" t="s">
        <v>477</v>
      </c>
      <c r="V65" s="450"/>
      <c r="W65" s="442"/>
      <c r="X65" s="442"/>
      <c r="Y65" s="102" t="s">
        <v>487</v>
      </c>
      <c r="Z65" s="443"/>
      <c r="AA65" s="444"/>
      <c r="AB65" s="103"/>
      <c r="AC65" s="104"/>
      <c r="AD65" s="140"/>
      <c r="AE65" s="64"/>
    </row>
    <row r="66" spans="1:31" x14ac:dyDescent="0.3">
      <c r="A66" s="63"/>
      <c r="B66" s="446"/>
      <c r="C66" s="448" t="s">
        <v>494</v>
      </c>
      <c r="D66" s="448"/>
      <c r="E66" s="448"/>
      <c r="F66" s="448"/>
      <c r="G66" s="448"/>
      <c r="H66" s="448"/>
      <c r="I66" s="449"/>
      <c r="J66" s="449"/>
      <c r="K66" s="449"/>
      <c r="L66" s="449"/>
      <c r="M66" s="448" t="s">
        <v>495</v>
      </c>
      <c r="N66" s="448"/>
      <c r="O66" s="448"/>
      <c r="P66" s="448"/>
      <c r="Q66" s="442"/>
      <c r="R66" s="442"/>
      <c r="S66" s="442"/>
      <c r="T66" s="442"/>
      <c r="U66" s="450" t="s">
        <v>477</v>
      </c>
      <c r="V66" s="450"/>
      <c r="W66" s="442"/>
      <c r="X66" s="442"/>
      <c r="Y66" s="102" t="s">
        <v>487</v>
      </c>
      <c r="Z66" s="443"/>
      <c r="AA66" s="444"/>
      <c r="AB66" s="103"/>
      <c r="AC66" s="104"/>
      <c r="AD66" s="140"/>
      <c r="AE66" s="64"/>
    </row>
    <row r="67" spans="1:31" x14ac:dyDescent="0.3">
      <c r="A67" s="63"/>
      <c r="B67" s="446"/>
      <c r="C67" s="448" t="s">
        <v>494</v>
      </c>
      <c r="D67" s="448"/>
      <c r="E67" s="448"/>
      <c r="F67" s="448"/>
      <c r="G67" s="448"/>
      <c r="H67" s="448"/>
      <c r="I67" s="449"/>
      <c r="J67" s="449"/>
      <c r="K67" s="449"/>
      <c r="L67" s="449"/>
      <c r="M67" s="448" t="s">
        <v>495</v>
      </c>
      <c r="N67" s="448"/>
      <c r="O67" s="448"/>
      <c r="P67" s="448"/>
      <c r="Q67" s="442"/>
      <c r="R67" s="442"/>
      <c r="S67" s="442"/>
      <c r="T67" s="442"/>
      <c r="U67" s="450" t="s">
        <v>477</v>
      </c>
      <c r="V67" s="450"/>
      <c r="W67" s="442"/>
      <c r="X67" s="442"/>
      <c r="Y67" s="102" t="s">
        <v>487</v>
      </c>
      <c r="Z67" s="443"/>
      <c r="AA67" s="444"/>
      <c r="AB67" s="103"/>
      <c r="AC67" s="104"/>
      <c r="AD67" s="140"/>
      <c r="AE67" s="64"/>
    </row>
    <row r="68" spans="1:31" x14ac:dyDescent="0.3">
      <c r="A68" s="63"/>
      <c r="B68" s="446"/>
      <c r="C68" s="448" t="s">
        <v>494</v>
      </c>
      <c r="D68" s="448"/>
      <c r="E68" s="448"/>
      <c r="F68" s="448"/>
      <c r="G68" s="448"/>
      <c r="H68" s="448"/>
      <c r="I68" s="449"/>
      <c r="J68" s="449"/>
      <c r="K68" s="449"/>
      <c r="L68" s="449"/>
      <c r="M68" s="448" t="s">
        <v>495</v>
      </c>
      <c r="N68" s="448"/>
      <c r="O68" s="448"/>
      <c r="P68" s="448"/>
      <c r="Q68" s="442"/>
      <c r="R68" s="442"/>
      <c r="S68" s="442"/>
      <c r="T68" s="442"/>
      <c r="U68" s="450" t="s">
        <v>477</v>
      </c>
      <c r="V68" s="450"/>
      <c r="W68" s="442"/>
      <c r="X68" s="442"/>
      <c r="Y68" s="102" t="s">
        <v>487</v>
      </c>
      <c r="Z68" s="443"/>
      <c r="AA68" s="444"/>
      <c r="AB68" s="103"/>
      <c r="AC68" s="104"/>
      <c r="AD68" s="140"/>
      <c r="AE68" s="64"/>
    </row>
    <row r="69" spans="1:31" x14ac:dyDescent="0.3">
      <c r="A69" s="63"/>
      <c r="B69" s="446"/>
      <c r="C69" s="448" t="s">
        <v>494</v>
      </c>
      <c r="D69" s="448"/>
      <c r="E69" s="448"/>
      <c r="F69" s="448"/>
      <c r="G69" s="448"/>
      <c r="H69" s="448"/>
      <c r="I69" s="449"/>
      <c r="J69" s="449"/>
      <c r="K69" s="449"/>
      <c r="L69" s="449"/>
      <c r="M69" s="448" t="s">
        <v>495</v>
      </c>
      <c r="N69" s="448"/>
      <c r="O69" s="448"/>
      <c r="P69" s="448"/>
      <c r="Q69" s="442"/>
      <c r="R69" s="442"/>
      <c r="S69" s="442"/>
      <c r="T69" s="442"/>
      <c r="U69" s="450" t="s">
        <v>477</v>
      </c>
      <c r="V69" s="450"/>
      <c r="W69" s="442"/>
      <c r="X69" s="442"/>
      <c r="Y69" s="102" t="s">
        <v>487</v>
      </c>
      <c r="Z69" s="443"/>
      <c r="AA69" s="444"/>
      <c r="AB69" s="103"/>
      <c r="AC69" s="104"/>
      <c r="AD69" s="140"/>
      <c r="AE69" s="64"/>
    </row>
    <row r="70" spans="1:31" x14ac:dyDescent="0.3">
      <c r="A70" s="63"/>
      <c r="B70" s="447"/>
      <c r="C70" s="448" t="s">
        <v>494</v>
      </c>
      <c r="D70" s="448"/>
      <c r="E70" s="448"/>
      <c r="F70" s="448"/>
      <c r="G70" s="448"/>
      <c r="H70" s="448"/>
      <c r="I70" s="449"/>
      <c r="J70" s="449"/>
      <c r="K70" s="449"/>
      <c r="L70" s="449"/>
      <c r="M70" s="448" t="s">
        <v>495</v>
      </c>
      <c r="N70" s="448"/>
      <c r="O70" s="448"/>
      <c r="P70" s="448"/>
      <c r="Q70" s="442"/>
      <c r="R70" s="442"/>
      <c r="S70" s="442"/>
      <c r="T70" s="442"/>
      <c r="U70" s="450" t="s">
        <v>477</v>
      </c>
      <c r="V70" s="450"/>
      <c r="W70" s="442"/>
      <c r="X70" s="442"/>
      <c r="Y70" s="102" t="s">
        <v>487</v>
      </c>
      <c r="Z70" s="443"/>
      <c r="AA70" s="444"/>
      <c r="AB70" s="103"/>
      <c r="AC70" s="104"/>
      <c r="AD70" s="140"/>
      <c r="AE70" s="64"/>
    </row>
    <row r="71" spans="1:31" ht="16.2" thickBot="1" x14ac:dyDescent="0.35">
      <c r="A71" s="63"/>
      <c r="B71" s="143"/>
      <c r="C71" s="144" t="s">
        <v>497</v>
      </c>
      <c r="D71" s="145"/>
      <c r="E71" s="145"/>
      <c r="F71" s="145"/>
      <c r="G71" s="145"/>
      <c r="H71" s="145"/>
      <c r="I71" s="145"/>
      <c r="J71" s="145"/>
      <c r="K71" s="145"/>
      <c r="L71" s="145"/>
      <c r="M71" s="145"/>
      <c r="N71" s="145"/>
      <c r="O71" s="146"/>
      <c r="P71" s="146"/>
      <c r="Q71" s="146"/>
      <c r="R71" s="146"/>
      <c r="S71" s="146"/>
      <c r="T71" s="146"/>
      <c r="U71" s="146"/>
      <c r="V71" s="146"/>
      <c r="W71" s="146"/>
      <c r="X71" s="146"/>
      <c r="Y71" s="146"/>
      <c r="Z71" s="146"/>
      <c r="AA71" s="146"/>
      <c r="AB71" s="146"/>
      <c r="AC71" s="147"/>
      <c r="AD71" s="314"/>
      <c r="AE71" s="64"/>
    </row>
    <row r="72" spans="1:31" ht="16.2" thickBot="1" x14ac:dyDescent="0.35">
      <c r="A72" s="65"/>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1"/>
    </row>
  </sheetData>
  <mergeCells count="121">
    <mergeCell ref="C17:AA17"/>
    <mergeCell ref="C14:AA14"/>
    <mergeCell ref="C15:Z15"/>
    <mergeCell ref="C23:W23"/>
    <mergeCell ref="C21:AA21"/>
    <mergeCell ref="C24:W24"/>
    <mergeCell ref="C25:W25"/>
    <mergeCell ref="C26:W26"/>
    <mergeCell ref="C8:J8"/>
    <mergeCell ref="K8:AC8"/>
    <mergeCell ref="C9:AA9"/>
    <mergeCell ref="C10:AA10"/>
    <mergeCell ref="C11:AA11"/>
    <mergeCell ref="C12:AA12"/>
    <mergeCell ref="C13:AA13"/>
    <mergeCell ref="C16:AA16"/>
    <mergeCell ref="B55:B58"/>
    <mergeCell ref="B28:B36"/>
    <mergeCell ref="B37:B45"/>
    <mergeCell ref="C36:W36"/>
    <mergeCell ref="C45:W45"/>
    <mergeCell ref="C30:W30"/>
    <mergeCell ref="C32:W32"/>
    <mergeCell ref="C31:W31"/>
    <mergeCell ref="C33:W33"/>
    <mergeCell ref="C34:W34"/>
    <mergeCell ref="C35:W35"/>
    <mergeCell ref="C37:W37"/>
    <mergeCell ref="C38:W38"/>
    <mergeCell ref="C39:W39"/>
    <mergeCell ref="C28:W28"/>
    <mergeCell ref="C29:W29"/>
    <mergeCell ref="C40:W40"/>
    <mergeCell ref="C41:W41"/>
    <mergeCell ref="C42:W42"/>
    <mergeCell ref="C43:W43"/>
    <mergeCell ref="C44:W44"/>
    <mergeCell ref="C50:W50"/>
    <mergeCell ref="C6:AA6"/>
    <mergeCell ref="B2:AC2"/>
    <mergeCell ref="C7:F7"/>
    <mergeCell ref="G7:I7"/>
    <mergeCell ref="J7:Q7"/>
    <mergeCell ref="R7:U7"/>
    <mergeCell ref="Z7:AA7"/>
    <mergeCell ref="W7:X7"/>
    <mergeCell ref="B4:AC4"/>
    <mergeCell ref="C62:AA62"/>
    <mergeCell ref="C63:H63"/>
    <mergeCell ref="I63:L63"/>
    <mergeCell ref="M63:P63"/>
    <mergeCell ref="Q63:T63"/>
    <mergeCell ref="U63:V63"/>
    <mergeCell ref="W63:X63"/>
    <mergeCell ref="Z63:AA63"/>
    <mergeCell ref="C18:AA18"/>
    <mergeCell ref="C60:AA60"/>
    <mergeCell ref="C61:AA61"/>
    <mergeCell ref="C52:AA52"/>
    <mergeCell ref="C53:AA53"/>
    <mergeCell ref="C54:AA54"/>
    <mergeCell ref="C55:AA55"/>
    <mergeCell ref="D56:AA56"/>
    <mergeCell ref="D57:AA57"/>
    <mergeCell ref="D58:AA58"/>
    <mergeCell ref="C20:AA20"/>
    <mergeCell ref="C19:AA19"/>
    <mergeCell ref="C46:W46"/>
    <mergeCell ref="C47:W47"/>
    <mergeCell ref="C48:W48"/>
    <mergeCell ref="C49:W49"/>
    <mergeCell ref="W64:X64"/>
    <mergeCell ref="Z64:AA64"/>
    <mergeCell ref="C65:H65"/>
    <mergeCell ref="I65:L65"/>
    <mergeCell ref="M65:P65"/>
    <mergeCell ref="Q65:T65"/>
    <mergeCell ref="U65:V65"/>
    <mergeCell ref="W65:X65"/>
    <mergeCell ref="Z65:AA65"/>
    <mergeCell ref="C64:H64"/>
    <mergeCell ref="I64:L64"/>
    <mergeCell ref="M64:P64"/>
    <mergeCell ref="Q64:T64"/>
    <mergeCell ref="U64:V64"/>
    <mergeCell ref="C67:H67"/>
    <mergeCell ref="I67:L67"/>
    <mergeCell ref="M67:P67"/>
    <mergeCell ref="Q67:T67"/>
    <mergeCell ref="U67:V67"/>
    <mergeCell ref="W67:X67"/>
    <mergeCell ref="Z67:AA67"/>
    <mergeCell ref="C66:H66"/>
    <mergeCell ref="I66:L66"/>
    <mergeCell ref="M66:P66"/>
    <mergeCell ref="Q66:T66"/>
    <mergeCell ref="U66:V66"/>
    <mergeCell ref="W70:X70"/>
    <mergeCell ref="Z70:AA70"/>
    <mergeCell ref="B62:B70"/>
    <mergeCell ref="C70:H70"/>
    <mergeCell ref="I70:L70"/>
    <mergeCell ref="M70:P70"/>
    <mergeCell ref="Q70:T70"/>
    <mergeCell ref="U70:V70"/>
    <mergeCell ref="W68:X68"/>
    <mergeCell ref="Z68:AA68"/>
    <mergeCell ref="C69:H69"/>
    <mergeCell ref="I69:L69"/>
    <mergeCell ref="M69:P69"/>
    <mergeCell ref="Q69:T69"/>
    <mergeCell ref="U69:V69"/>
    <mergeCell ref="W69:X69"/>
    <mergeCell ref="Z69:AA69"/>
    <mergeCell ref="C68:H68"/>
    <mergeCell ref="I68:L68"/>
    <mergeCell ref="M68:P68"/>
    <mergeCell ref="Q68:T68"/>
    <mergeCell ref="U68:V68"/>
    <mergeCell ref="W66:X66"/>
    <mergeCell ref="Z66:AA66"/>
  </mergeCells>
  <phoneticPr fontId="5" type="noConversion"/>
  <dataValidations count="2">
    <dataValidation type="list" allowBlank="1" showInputMessage="1" showErrorMessage="1" sqref="G7:I7" xr:uid="{00000000-0002-0000-0300-000000000000}">
      <formula1>$AJ$7:$AJ$13</formula1>
    </dataValidation>
    <dataValidation type="list" allowBlank="1" showInputMessage="1" showErrorMessage="1" sqref="R7:U7" xr:uid="{00000000-0002-0000-0300-000001000000}">
      <formula1>$AK$7:$AK$10</formula1>
    </dataValidation>
  </dataValidations>
  <pageMargins left="0.25" right="0.25" top="0.25" bottom="0.25" header="0.5" footer="0.5"/>
  <pageSetup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AS62"/>
  <sheetViews>
    <sheetView zoomScale="93" zoomScaleNormal="93" zoomScalePageLayoutView="125" workbookViewId="0">
      <selection activeCell="U30" sqref="U30:W30"/>
    </sheetView>
  </sheetViews>
  <sheetFormatPr defaultColWidth="11" defaultRowHeight="15.6" x14ac:dyDescent="0.3"/>
  <cols>
    <col min="1" max="1" width="1.8984375" customWidth="1"/>
    <col min="2" max="2" width="7.09765625" style="31" customWidth="1"/>
    <col min="3" max="4" width="3.59765625" customWidth="1"/>
    <col min="5" max="7" width="3.59765625" style="11" customWidth="1"/>
    <col min="8" max="8" width="12.69921875" style="11" customWidth="1"/>
    <col min="9" max="9" width="3.59765625" style="11" customWidth="1"/>
    <col min="10" max="10" width="7.19921875" style="11" customWidth="1"/>
    <col min="11" max="32" width="3.59765625" style="11" customWidth="1"/>
    <col min="33" max="33" width="8.8984375" customWidth="1"/>
    <col min="34" max="34" width="8.5" customWidth="1"/>
    <col min="35" max="35" width="8.8984375" customWidth="1"/>
    <col min="36" max="36" width="6.5" customWidth="1"/>
    <col min="37" max="37" width="1.8984375" customWidth="1"/>
    <col min="38" max="38" width="7.09765625" customWidth="1"/>
    <col min="39" max="39" width="9" hidden="1" customWidth="1"/>
    <col min="40" max="40" width="8.3984375" hidden="1" customWidth="1"/>
    <col min="41" max="41" width="7.8984375" hidden="1" customWidth="1"/>
    <col min="42" max="42" width="8" hidden="1" customWidth="1"/>
    <col min="43" max="43" width="7.09765625" hidden="1" customWidth="1"/>
    <col min="44" max="44" width="5.59765625" hidden="1" customWidth="1"/>
    <col min="45" max="45" width="13.59765625" hidden="1" customWidth="1"/>
  </cols>
  <sheetData>
    <row r="1" spans="1:39" ht="14.25" customHeight="1" thickBot="1" x14ac:dyDescent="0.35">
      <c r="A1" s="266"/>
      <c r="B1" s="263"/>
      <c r="C1" s="264"/>
      <c r="D1" s="264"/>
      <c r="E1" s="264"/>
      <c r="F1" s="264"/>
      <c r="G1" s="264"/>
      <c r="H1" s="264"/>
      <c r="I1" s="264"/>
      <c r="J1" s="264"/>
      <c r="K1" s="264"/>
      <c r="L1" s="265"/>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5"/>
    </row>
    <row r="2" spans="1:39" ht="100.5" customHeight="1" x14ac:dyDescent="0.3">
      <c r="A2" s="266"/>
      <c r="B2" s="522" t="s">
        <v>500</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266"/>
    </row>
    <row r="3" spans="1:39" ht="6.75" customHeight="1" x14ac:dyDescent="0.6">
      <c r="A3" s="148"/>
      <c r="B3" s="3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
      <c r="AI3" s="1"/>
      <c r="AJ3" s="1"/>
      <c r="AK3" s="148"/>
    </row>
    <row r="4" spans="1:39" s="1" customFormat="1" ht="3.9" customHeight="1" x14ac:dyDescent="0.3">
      <c r="A4" s="148"/>
      <c r="B4" s="33"/>
      <c r="C4" s="5"/>
      <c r="D4" s="5"/>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6"/>
      <c r="AH4" s="5"/>
      <c r="AI4" s="5"/>
      <c r="AJ4" s="7"/>
      <c r="AK4" s="148"/>
    </row>
    <row r="5" spans="1:39" s="1" customFormat="1" ht="2.1" customHeight="1" x14ac:dyDescent="0.3">
      <c r="A5" s="148"/>
      <c r="B5" s="221"/>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3"/>
      <c r="AH5" s="223"/>
      <c r="AI5" s="223"/>
      <c r="AJ5" s="23"/>
      <c r="AK5" s="148"/>
      <c r="AL5" s="5"/>
      <c r="AM5" s="5"/>
    </row>
    <row r="6" spans="1:39" s="1" customFormat="1" ht="5.0999999999999996" customHeight="1" x14ac:dyDescent="0.3">
      <c r="A6" s="148"/>
      <c r="B6" s="221"/>
      <c r="C6" s="224"/>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5"/>
      <c r="AH6" s="225"/>
      <c r="AI6" s="225"/>
      <c r="AJ6" s="23"/>
      <c r="AK6" s="148"/>
      <c r="AL6" s="5"/>
      <c r="AM6" s="5"/>
    </row>
    <row r="7" spans="1:39" s="1" customFormat="1" ht="138.75" customHeight="1" x14ac:dyDescent="0.3">
      <c r="A7" s="148"/>
      <c r="B7" s="289"/>
      <c r="C7" s="526" t="s">
        <v>566</v>
      </c>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7"/>
      <c r="AK7" s="148"/>
      <c r="AL7" s="5"/>
      <c r="AM7" s="5"/>
    </row>
    <row r="8" spans="1:39" s="1" customFormat="1" ht="3.9" customHeight="1" x14ac:dyDescent="0.3">
      <c r="A8" s="148"/>
      <c r="B8" s="221"/>
      <c r="C8" s="224"/>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5"/>
      <c r="AH8" s="225"/>
      <c r="AI8" s="225"/>
      <c r="AJ8" s="23"/>
      <c r="AK8" s="148"/>
      <c r="AL8" s="5"/>
      <c r="AM8" s="5"/>
    </row>
    <row r="9" spans="1:39" ht="62.4" x14ac:dyDescent="0.3">
      <c r="A9" s="148"/>
      <c r="B9" s="289" t="s">
        <v>6</v>
      </c>
      <c r="C9" s="530" t="s">
        <v>5</v>
      </c>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2"/>
      <c r="AG9" s="162" t="s">
        <v>39</v>
      </c>
      <c r="AH9" s="162" t="s">
        <v>52</v>
      </c>
      <c r="AI9" s="162" t="s">
        <v>40</v>
      </c>
      <c r="AJ9" s="38"/>
      <c r="AK9" s="148"/>
      <c r="AL9" s="2"/>
      <c r="AM9" s="2"/>
    </row>
    <row r="10" spans="1:39" s="1" customFormat="1" ht="15.9" customHeight="1" x14ac:dyDescent="0.3">
      <c r="A10" s="148"/>
      <c r="B10" s="290">
        <v>1</v>
      </c>
      <c r="C10" s="528" t="s">
        <v>65</v>
      </c>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9"/>
      <c r="AK10" s="148"/>
      <c r="AL10" s="5"/>
      <c r="AM10" s="5"/>
    </row>
    <row r="11" spans="1:39" ht="33.9" customHeight="1" x14ac:dyDescent="0.3">
      <c r="A11" s="148"/>
      <c r="B11" s="291">
        <v>1.1000000000000001</v>
      </c>
      <c r="C11" s="539" t="s">
        <v>526</v>
      </c>
      <c r="D11" s="540"/>
      <c r="E11" s="540"/>
      <c r="F11" s="540"/>
      <c r="G11" s="540"/>
      <c r="H11" s="540"/>
      <c r="I11" s="540"/>
      <c r="J11" s="540"/>
      <c r="K11" s="540"/>
      <c r="L11" s="540"/>
      <c r="M11" s="540"/>
      <c r="N11" s="540"/>
      <c r="O11" s="540"/>
      <c r="P11" s="540"/>
      <c r="Q11" s="541"/>
      <c r="R11" s="512"/>
      <c r="S11" s="513"/>
      <c r="T11" s="513"/>
      <c r="U11" s="513"/>
      <c r="V11" s="513"/>
      <c r="W11" s="513"/>
      <c r="X11" s="513"/>
      <c r="Y11" s="513"/>
      <c r="Z11" s="513"/>
      <c r="AA11" s="513"/>
      <c r="AB11" s="513"/>
      <c r="AC11" s="513"/>
      <c r="AD11" s="513"/>
      <c r="AE11" s="513"/>
      <c r="AF11" s="514"/>
      <c r="AG11" s="227"/>
      <c r="AH11" s="228"/>
      <c r="AI11" s="227"/>
      <c r="AJ11" s="38"/>
      <c r="AK11" s="148"/>
      <c r="AL11" s="2"/>
      <c r="AM11" s="2"/>
    </row>
    <row r="12" spans="1:39" x14ac:dyDescent="0.3">
      <c r="A12" s="148"/>
      <c r="B12" s="291">
        <v>1.2</v>
      </c>
      <c r="C12" s="539" t="s">
        <v>67</v>
      </c>
      <c r="D12" s="540"/>
      <c r="E12" s="540"/>
      <c r="F12" s="540"/>
      <c r="G12" s="540"/>
      <c r="H12" s="540"/>
      <c r="I12" s="540"/>
      <c r="J12" s="540"/>
      <c r="K12" s="540"/>
      <c r="L12" s="540"/>
      <c r="M12" s="540"/>
      <c r="N12" s="540"/>
      <c r="O12" s="540"/>
      <c r="P12" s="540"/>
      <c r="Q12" s="541"/>
      <c r="R12" s="512"/>
      <c r="S12" s="513"/>
      <c r="T12" s="513"/>
      <c r="U12" s="513"/>
      <c r="V12" s="513"/>
      <c r="W12" s="513"/>
      <c r="X12" s="513"/>
      <c r="Y12" s="513"/>
      <c r="Z12" s="513"/>
      <c r="AA12" s="513"/>
      <c r="AB12" s="513"/>
      <c r="AC12" s="513"/>
      <c r="AD12" s="513"/>
      <c r="AE12" s="513"/>
      <c r="AF12" s="514"/>
      <c r="AG12" s="227"/>
      <c r="AH12" s="228"/>
      <c r="AI12" s="227"/>
      <c r="AJ12" s="38"/>
      <c r="AK12" s="148"/>
      <c r="AL12" s="2"/>
      <c r="AM12" s="2"/>
    </row>
    <row r="13" spans="1:39" x14ac:dyDescent="0.3">
      <c r="A13" s="148"/>
      <c r="B13" s="291">
        <v>1.3</v>
      </c>
      <c r="C13" s="533" t="s">
        <v>552</v>
      </c>
      <c r="D13" s="534"/>
      <c r="E13" s="534"/>
      <c r="F13" s="534"/>
      <c r="G13" s="534"/>
      <c r="H13" s="534"/>
      <c r="I13" s="534"/>
      <c r="J13" s="534"/>
      <c r="K13" s="534"/>
      <c r="L13" s="534"/>
      <c r="M13" s="534"/>
      <c r="N13" s="534"/>
      <c r="O13" s="534"/>
      <c r="P13" s="534"/>
      <c r="Q13" s="535"/>
      <c r="R13" s="512"/>
      <c r="S13" s="513"/>
      <c r="T13" s="513"/>
      <c r="U13" s="513"/>
      <c r="V13" s="513"/>
      <c r="W13" s="513"/>
      <c r="X13" s="513"/>
      <c r="Y13" s="513"/>
      <c r="Z13" s="513"/>
      <c r="AA13" s="513"/>
      <c r="AB13" s="513"/>
      <c r="AC13" s="513"/>
      <c r="AD13" s="513"/>
      <c r="AE13" s="513"/>
      <c r="AF13" s="514"/>
      <c r="AG13" s="227"/>
      <c r="AH13" s="228"/>
      <c r="AI13" s="227"/>
      <c r="AJ13" s="38"/>
      <c r="AK13" s="148"/>
      <c r="AL13" s="2"/>
      <c r="AM13" s="2"/>
    </row>
    <row r="14" spans="1:39" ht="30.9" customHeight="1" x14ac:dyDescent="0.3">
      <c r="A14" s="148"/>
      <c r="B14" s="291">
        <v>1.4</v>
      </c>
      <c r="C14" s="523" t="s">
        <v>135</v>
      </c>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5"/>
      <c r="AG14" s="220"/>
      <c r="AH14" s="228"/>
      <c r="AI14" s="227"/>
      <c r="AJ14" s="38"/>
      <c r="AK14" s="148"/>
      <c r="AL14" s="2"/>
      <c r="AM14" s="2"/>
    </row>
    <row r="15" spans="1:39" ht="15" customHeight="1" x14ac:dyDescent="0.3">
      <c r="A15" s="148"/>
      <c r="B15" s="291">
        <v>1.5</v>
      </c>
      <c r="C15" s="500" t="s">
        <v>23</v>
      </c>
      <c r="D15" s="501"/>
      <c r="E15" s="501"/>
      <c r="F15" s="501"/>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2"/>
      <c r="AG15" s="229"/>
      <c r="AH15" s="228"/>
      <c r="AI15" s="228"/>
      <c r="AJ15" s="38"/>
      <c r="AK15" s="148"/>
      <c r="AL15" s="2"/>
      <c r="AM15" s="2"/>
    </row>
    <row r="16" spans="1:39" s="1" customFormat="1" ht="3.9" customHeight="1" x14ac:dyDescent="0.3">
      <c r="A16" s="148"/>
      <c r="B16" s="230"/>
      <c r="C16" s="231"/>
      <c r="D16" s="231"/>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1"/>
      <c r="AH16" s="231"/>
      <c r="AI16" s="231"/>
      <c r="AJ16" s="231"/>
      <c r="AK16" s="148"/>
      <c r="AL16" s="5"/>
      <c r="AM16" s="5"/>
    </row>
    <row r="17" spans="1:43" x14ac:dyDescent="0.3">
      <c r="A17" s="148"/>
      <c r="B17" s="292">
        <v>2</v>
      </c>
      <c r="C17" s="520" t="s">
        <v>69</v>
      </c>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148"/>
      <c r="AL17" s="2"/>
      <c r="AM17" s="2"/>
    </row>
    <row r="18" spans="1:43" ht="29.1" customHeight="1" x14ac:dyDescent="0.3">
      <c r="A18" s="148"/>
      <c r="B18" s="293">
        <v>2.1</v>
      </c>
      <c r="C18" s="523" t="s">
        <v>70</v>
      </c>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5"/>
      <c r="AG18" s="234"/>
      <c r="AH18" s="228"/>
      <c r="AI18" s="234"/>
      <c r="AJ18" s="38"/>
      <c r="AK18" s="148"/>
      <c r="AL18" s="2"/>
      <c r="AM18" s="2"/>
    </row>
    <row r="19" spans="1:43" x14ac:dyDescent="0.3">
      <c r="A19" s="148"/>
      <c r="B19" s="496">
        <v>2.2000000000000002</v>
      </c>
      <c r="C19" s="498" t="s">
        <v>42</v>
      </c>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231"/>
      <c r="AH19" s="231"/>
      <c r="AI19" s="231"/>
      <c r="AJ19" s="235"/>
      <c r="AK19" s="148"/>
      <c r="AL19" s="2"/>
      <c r="AM19" s="2"/>
    </row>
    <row r="20" spans="1:43" x14ac:dyDescent="0.3">
      <c r="A20" s="148"/>
      <c r="B20" s="497"/>
      <c r="C20" s="236" t="s">
        <v>33</v>
      </c>
      <c r="D20" s="500" t="s">
        <v>24</v>
      </c>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2"/>
      <c r="AG20" s="234"/>
      <c r="AH20" s="228"/>
      <c r="AI20" s="237"/>
      <c r="AJ20" s="38"/>
      <c r="AK20" s="148"/>
      <c r="AL20" s="2"/>
      <c r="AM20" s="2"/>
    </row>
    <row r="21" spans="1:43" x14ac:dyDescent="0.3">
      <c r="A21" s="148"/>
      <c r="B21" s="497"/>
      <c r="C21" s="236" t="s">
        <v>34</v>
      </c>
      <c r="D21" s="500" t="s">
        <v>25</v>
      </c>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2"/>
      <c r="AG21" s="234"/>
      <c r="AH21" s="228"/>
      <c r="AI21" s="237"/>
      <c r="AJ21" s="38"/>
      <c r="AK21" s="148"/>
      <c r="AL21" s="2"/>
      <c r="AM21" s="2"/>
    </row>
    <row r="22" spans="1:43" x14ac:dyDescent="0.3">
      <c r="A22" s="148"/>
      <c r="B22" s="294">
        <v>2.2999999999999998</v>
      </c>
      <c r="C22" s="500" t="s">
        <v>71</v>
      </c>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2"/>
      <c r="AG22" s="234"/>
      <c r="AH22" s="228"/>
      <c r="AI22" s="237"/>
      <c r="AJ22" s="38"/>
      <c r="AK22" s="148"/>
      <c r="AL22" s="2"/>
      <c r="AM22" s="2"/>
    </row>
    <row r="23" spans="1:43" x14ac:dyDescent="0.3">
      <c r="A23" s="148"/>
      <c r="B23" s="294">
        <v>2.4</v>
      </c>
      <c r="C23" s="500" t="s">
        <v>29</v>
      </c>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2"/>
      <c r="AG23" s="234"/>
      <c r="AH23" s="228"/>
      <c r="AI23" s="237"/>
      <c r="AJ23" s="38"/>
      <c r="AK23" s="148"/>
      <c r="AL23" s="2"/>
      <c r="AM23" s="2"/>
    </row>
    <row r="24" spans="1:43" ht="29.1" customHeight="1" x14ac:dyDescent="0.3">
      <c r="A24" s="148"/>
      <c r="B24" s="294">
        <v>2.5</v>
      </c>
      <c r="C24" s="453" t="s">
        <v>54</v>
      </c>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234"/>
      <c r="AH24" s="228"/>
      <c r="AI24" s="237"/>
      <c r="AJ24" s="38"/>
      <c r="AK24" s="148"/>
      <c r="AL24" s="2"/>
      <c r="AM24" s="2"/>
    </row>
    <row r="25" spans="1:43" ht="42.9" customHeight="1" x14ac:dyDescent="0.3">
      <c r="A25" s="148"/>
      <c r="B25" s="294">
        <v>2.6</v>
      </c>
      <c r="C25" s="453" t="s">
        <v>553</v>
      </c>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234"/>
      <c r="AH25" s="228"/>
      <c r="AI25" s="237"/>
      <c r="AJ25" s="38"/>
      <c r="AK25" s="148"/>
      <c r="AL25" s="2"/>
      <c r="AM25" s="2"/>
    </row>
    <row r="26" spans="1:43" ht="45" customHeight="1" x14ac:dyDescent="0.3">
      <c r="A26" s="148"/>
      <c r="B26" s="294">
        <v>2.7</v>
      </c>
      <c r="C26" s="554" t="s">
        <v>535</v>
      </c>
      <c r="D26" s="555"/>
      <c r="E26" s="555"/>
      <c r="F26" s="555"/>
      <c r="G26" s="555"/>
      <c r="H26" s="555"/>
      <c r="I26" s="555"/>
      <c r="J26" s="555"/>
      <c r="K26" s="555"/>
      <c r="L26" s="555"/>
      <c r="M26" s="555"/>
      <c r="N26" s="555"/>
      <c r="O26" s="555"/>
      <c r="P26" s="555"/>
      <c r="Q26" s="556"/>
      <c r="R26" s="542" t="s">
        <v>15</v>
      </c>
      <c r="S26" s="543"/>
      <c r="T26" s="544"/>
      <c r="U26" s="542" t="s">
        <v>574</v>
      </c>
      <c r="V26" s="543"/>
      <c r="W26" s="544"/>
      <c r="X26" s="503" t="s">
        <v>8</v>
      </c>
      <c r="Y26" s="504"/>
      <c r="Z26" s="505"/>
      <c r="AA26" s="503" t="s">
        <v>9</v>
      </c>
      <c r="AB26" s="504"/>
      <c r="AC26" s="505"/>
      <c r="AD26" s="518" t="s">
        <v>31</v>
      </c>
      <c r="AE26" s="519"/>
      <c r="AF26" s="503" t="s">
        <v>10</v>
      </c>
      <c r="AG26" s="505"/>
      <c r="AH26" s="238" t="s">
        <v>31</v>
      </c>
      <c r="AI26" s="239"/>
      <c r="AJ26" s="239"/>
      <c r="AK26" s="148"/>
    </row>
    <row r="27" spans="1:43" x14ac:dyDescent="0.3">
      <c r="A27" s="148"/>
      <c r="B27" s="223"/>
      <c r="C27" s="223"/>
      <c r="D27" s="515" t="s">
        <v>68</v>
      </c>
      <c r="E27" s="516"/>
      <c r="F27" s="516"/>
      <c r="G27" s="516"/>
      <c r="H27" s="516"/>
      <c r="I27" s="516"/>
      <c r="J27" s="516"/>
      <c r="K27" s="516"/>
      <c r="L27" s="516"/>
      <c r="M27" s="516"/>
      <c r="N27" s="516"/>
      <c r="O27" s="516"/>
      <c r="P27" s="516"/>
      <c r="Q27" s="517"/>
      <c r="R27" s="512"/>
      <c r="S27" s="513"/>
      <c r="T27" s="514"/>
      <c r="U27" s="512"/>
      <c r="V27" s="513"/>
      <c r="W27" s="514"/>
      <c r="X27" s="536" t="str">
        <f>IF(ISBLANK(U27)," ", ((U27-R27)/R27))</f>
        <v xml:space="preserve"> </v>
      </c>
      <c r="Y27" s="537"/>
      <c r="Z27" s="538"/>
      <c r="AA27" s="506"/>
      <c r="AB27" s="507"/>
      <c r="AC27" s="508"/>
      <c r="AD27" s="509" t="str">
        <f>IF(X27&gt;15.499%,"NO",IF(X27&lt;-15.499%,"NO","YES"))</f>
        <v>NO</v>
      </c>
      <c r="AE27" s="511"/>
      <c r="AF27" s="545"/>
      <c r="AG27" s="546"/>
      <c r="AH27" s="240"/>
      <c r="AI27" s="239"/>
      <c r="AJ27" s="239"/>
      <c r="AK27" s="148"/>
    </row>
    <row r="28" spans="1:43" x14ac:dyDescent="0.3">
      <c r="A28" s="148"/>
      <c r="B28" s="223"/>
      <c r="C28" s="223"/>
      <c r="D28" s="515" t="s">
        <v>11</v>
      </c>
      <c r="E28" s="516"/>
      <c r="F28" s="516"/>
      <c r="G28" s="516"/>
      <c r="H28" s="516"/>
      <c r="I28" s="516"/>
      <c r="J28" s="516"/>
      <c r="K28" s="516"/>
      <c r="L28" s="516"/>
      <c r="M28" s="516"/>
      <c r="N28" s="516"/>
      <c r="O28" s="516"/>
      <c r="P28" s="516"/>
      <c r="Q28" s="517"/>
      <c r="R28" s="512"/>
      <c r="S28" s="513"/>
      <c r="T28" s="514"/>
      <c r="U28" s="512"/>
      <c r="V28" s="513"/>
      <c r="W28" s="514"/>
      <c r="X28" s="536" t="str">
        <f t="shared" ref="X28:X34" si="0">IF(ISBLANK(U28)," ", ((U28-R28)/R28))</f>
        <v xml:space="preserve"> </v>
      </c>
      <c r="Y28" s="537"/>
      <c r="Z28" s="538"/>
      <c r="AA28" s="509">
        <f t="shared" ref="AA28:AA34" si="1">U28-R28</f>
        <v>0</v>
      </c>
      <c r="AB28" s="510"/>
      <c r="AC28" s="511"/>
      <c r="AD28" s="509" t="str">
        <f t="shared" ref="AD28:AD34" si="2">IF(AA28&gt;AP28,"NO",IF(AA28&lt;AQ28,"NO","YES"))</f>
        <v>YES</v>
      </c>
      <c r="AE28" s="511"/>
      <c r="AF28" s="512"/>
      <c r="AG28" s="514"/>
      <c r="AH28" s="241" t="str">
        <f t="shared" ref="AH28:AH34" si="3">IF(AF28&lt;3.4999,"YES","NO")</f>
        <v>YES</v>
      </c>
      <c r="AI28" s="239"/>
      <c r="AJ28" s="239"/>
      <c r="AK28" s="148"/>
      <c r="AN28">
        <f t="shared" ref="AN28:AN34" si="4">(R28*1.2)-R28</f>
        <v>0</v>
      </c>
      <c r="AO28">
        <v>25</v>
      </c>
      <c r="AP28">
        <f t="shared" ref="AP28:AP34" si="5">IF(AO28&gt;AN28,AO28,AN28)</f>
        <v>25</v>
      </c>
      <c r="AQ28">
        <f>AP28*-1</f>
        <v>-25</v>
      </c>
    </row>
    <row r="29" spans="1:43" x14ac:dyDescent="0.3">
      <c r="A29" s="148"/>
      <c r="B29" s="223"/>
      <c r="C29" s="223"/>
      <c r="D29" s="515" t="s">
        <v>11</v>
      </c>
      <c r="E29" s="516"/>
      <c r="F29" s="516"/>
      <c r="G29" s="516"/>
      <c r="H29" s="516"/>
      <c r="I29" s="516"/>
      <c r="J29" s="516"/>
      <c r="K29" s="516"/>
      <c r="L29" s="516"/>
      <c r="M29" s="516"/>
      <c r="N29" s="516"/>
      <c r="O29" s="516"/>
      <c r="P29" s="516"/>
      <c r="Q29" s="517"/>
      <c r="R29" s="512"/>
      <c r="S29" s="513"/>
      <c r="T29" s="514"/>
      <c r="U29" s="512"/>
      <c r="V29" s="513"/>
      <c r="W29" s="514"/>
      <c r="X29" s="536" t="str">
        <f t="shared" si="0"/>
        <v xml:space="preserve"> </v>
      </c>
      <c r="Y29" s="537"/>
      <c r="Z29" s="538"/>
      <c r="AA29" s="509">
        <f t="shared" si="1"/>
        <v>0</v>
      </c>
      <c r="AB29" s="510"/>
      <c r="AC29" s="511"/>
      <c r="AD29" s="509" t="str">
        <f t="shared" si="2"/>
        <v>YES</v>
      </c>
      <c r="AE29" s="511"/>
      <c r="AF29" s="512"/>
      <c r="AG29" s="514"/>
      <c r="AH29" s="241" t="str">
        <f t="shared" si="3"/>
        <v>YES</v>
      </c>
      <c r="AI29" s="239"/>
      <c r="AJ29" s="239"/>
      <c r="AK29" s="148"/>
      <c r="AN29">
        <f t="shared" si="4"/>
        <v>0</v>
      </c>
      <c r="AO29">
        <v>25</v>
      </c>
      <c r="AP29">
        <f t="shared" si="5"/>
        <v>25</v>
      </c>
      <c r="AQ29">
        <f>AP29*-1</f>
        <v>-25</v>
      </c>
    </row>
    <row r="30" spans="1:43" x14ac:dyDescent="0.3">
      <c r="A30" s="148"/>
      <c r="B30" s="223"/>
      <c r="C30" s="223"/>
      <c r="D30" s="515" t="s">
        <v>11</v>
      </c>
      <c r="E30" s="516"/>
      <c r="F30" s="516"/>
      <c r="G30" s="516"/>
      <c r="H30" s="516"/>
      <c r="I30" s="516"/>
      <c r="J30" s="516"/>
      <c r="K30" s="516"/>
      <c r="L30" s="516"/>
      <c r="M30" s="516"/>
      <c r="N30" s="516"/>
      <c r="O30" s="516"/>
      <c r="P30" s="516"/>
      <c r="Q30" s="517"/>
      <c r="R30" s="512"/>
      <c r="S30" s="513"/>
      <c r="T30" s="514"/>
      <c r="U30" s="512"/>
      <c r="V30" s="513"/>
      <c r="W30" s="514"/>
      <c r="X30" s="536" t="str">
        <f t="shared" si="0"/>
        <v xml:space="preserve"> </v>
      </c>
      <c r="Y30" s="537"/>
      <c r="Z30" s="538"/>
      <c r="AA30" s="509">
        <f t="shared" si="1"/>
        <v>0</v>
      </c>
      <c r="AB30" s="510"/>
      <c r="AC30" s="511"/>
      <c r="AD30" s="509" t="str">
        <f t="shared" si="2"/>
        <v>YES</v>
      </c>
      <c r="AE30" s="511"/>
      <c r="AF30" s="512"/>
      <c r="AG30" s="514"/>
      <c r="AH30" s="241" t="str">
        <f t="shared" si="3"/>
        <v>YES</v>
      </c>
      <c r="AI30" s="239"/>
      <c r="AJ30" s="239"/>
      <c r="AK30" s="148"/>
      <c r="AN30">
        <f t="shared" si="4"/>
        <v>0</v>
      </c>
      <c r="AO30">
        <v>25</v>
      </c>
      <c r="AP30">
        <f t="shared" si="5"/>
        <v>25</v>
      </c>
      <c r="AQ30">
        <f t="shared" ref="AQ30:AQ34" si="6">AP30*-1</f>
        <v>-25</v>
      </c>
    </row>
    <row r="31" spans="1:43" x14ac:dyDescent="0.3">
      <c r="A31" s="148"/>
      <c r="B31" s="223"/>
      <c r="C31" s="223"/>
      <c r="D31" s="515" t="s">
        <v>11</v>
      </c>
      <c r="E31" s="516"/>
      <c r="F31" s="516"/>
      <c r="G31" s="516"/>
      <c r="H31" s="516"/>
      <c r="I31" s="516"/>
      <c r="J31" s="516"/>
      <c r="K31" s="516"/>
      <c r="L31" s="516"/>
      <c r="M31" s="516"/>
      <c r="N31" s="516"/>
      <c r="O31" s="516"/>
      <c r="P31" s="516"/>
      <c r="Q31" s="517"/>
      <c r="R31" s="512"/>
      <c r="S31" s="513"/>
      <c r="T31" s="514"/>
      <c r="U31" s="512"/>
      <c r="V31" s="513"/>
      <c r="W31" s="514"/>
      <c r="X31" s="536" t="str">
        <f t="shared" si="0"/>
        <v xml:space="preserve"> </v>
      </c>
      <c r="Y31" s="537"/>
      <c r="Z31" s="538"/>
      <c r="AA31" s="509">
        <f t="shared" si="1"/>
        <v>0</v>
      </c>
      <c r="AB31" s="510"/>
      <c r="AC31" s="511"/>
      <c r="AD31" s="509" t="str">
        <f t="shared" si="2"/>
        <v>YES</v>
      </c>
      <c r="AE31" s="511"/>
      <c r="AF31" s="512"/>
      <c r="AG31" s="514"/>
      <c r="AH31" s="241" t="str">
        <f t="shared" si="3"/>
        <v>YES</v>
      </c>
      <c r="AI31" s="239"/>
      <c r="AJ31" s="239"/>
      <c r="AK31" s="148"/>
      <c r="AN31">
        <f t="shared" si="4"/>
        <v>0</v>
      </c>
      <c r="AO31">
        <v>25</v>
      </c>
      <c r="AP31">
        <f t="shared" si="5"/>
        <v>25</v>
      </c>
      <c r="AQ31">
        <f t="shared" si="6"/>
        <v>-25</v>
      </c>
    </row>
    <row r="32" spans="1:43" x14ac:dyDescent="0.3">
      <c r="A32" s="148"/>
      <c r="B32" s="223"/>
      <c r="C32" s="223"/>
      <c r="D32" s="515" t="s">
        <v>11</v>
      </c>
      <c r="E32" s="516"/>
      <c r="F32" s="516"/>
      <c r="G32" s="516"/>
      <c r="H32" s="516"/>
      <c r="I32" s="516"/>
      <c r="J32" s="516"/>
      <c r="K32" s="516"/>
      <c r="L32" s="516"/>
      <c r="M32" s="516"/>
      <c r="N32" s="516"/>
      <c r="O32" s="516"/>
      <c r="P32" s="516"/>
      <c r="Q32" s="517"/>
      <c r="R32" s="512"/>
      <c r="S32" s="513"/>
      <c r="T32" s="514"/>
      <c r="U32" s="512"/>
      <c r="V32" s="513"/>
      <c r="W32" s="514"/>
      <c r="X32" s="536" t="str">
        <f t="shared" si="0"/>
        <v xml:space="preserve"> </v>
      </c>
      <c r="Y32" s="537"/>
      <c r="Z32" s="538"/>
      <c r="AA32" s="509">
        <f t="shared" si="1"/>
        <v>0</v>
      </c>
      <c r="AB32" s="510"/>
      <c r="AC32" s="511"/>
      <c r="AD32" s="509" t="str">
        <f t="shared" si="2"/>
        <v>YES</v>
      </c>
      <c r="AE32" s="511"/>
      <c r="AF32" s="512"/>
      <c r="AG32" s="514"/>
      <c r="AH32" s="241" t="str">
        <f t="shared" si="3"/>
        <v>YES</v>
      </c>
      <c r="AI32" s="239"/>
      <c r="AJ32" s="239"/>
      <c r="AK32" s="148"/>
      <c r="AN32">
        <f t="shared" si="4"/>
        <v>0</v>
      </c>
      <c r="AO32">
        <v>25</v>
      </c>
      <c r="AP32">
        <f t="shared" si="5"/>
        <v>25</v>
      </c>
      <c r="AQ32">
        <f t="shared" si="6"/>
        <v>-25</v>
      </c>
    </row>
    <row r="33" spans="1:43" x14ac:dyDescent="0.3">
      <c r="A33" s="148"/>
      <c r="B33" s="223"/>
      <c r="C33" s="231"/>
      <c r="D33" s="515" t="s">
        <v>11</v>
      </c>
      <c r="E33" s="516"/>
      <c r="F33" s="516"/>
      <c r="G33" s="516"/>
      <c r="H33" s="516"/>
      <c r="I33" s="516"/>
      <c r="J33" s="516"/>
      <c r="K33" s="516"/>
      <c r="L33" s="516"/>
      <c r="M33" s="516"/>
      <c r="N33" s="516"/>
      <c r="O33" s="516"/>
      <c r="P33" s="516"/>
      <c r="Q33" s="517"/>
      <c r="R33" s="512"/>
      <c r="S33" s="513"/>
      <c r="T33" s="514"/>
      <c r="U33" s="512"/>
      <c r="V33" s="513"/>
      <c r="W33" s="514"/>
      <c r="X33" s="536" t="str">
        <f t="shared" si="0"/>
        <v xml:space="preserve"> </v>
      </c>
      <c r="Y33" s="537"/>
      <c r="Z33" s="538"/>
      <c r="AA33" s="509">
        <f t="shared" si="1"/>
        <v>0</v>
      </c>
      <c r="AB33" s="510"/>
      <c r="AC33" s="511"/>
      <c r="AD33" s="509" t="str">
        <f t="shared" si="2"/>
        <v>YES</v>
      </c>
      <c r="AE33" s="511"/>
      <c r="AF33" s="512"/>
      <c r="AG33" s="514"/>
      <c r="AH33" s="241" t="str">
        <f t="shared" si="3"/>
        <v>YES</v>
      </c>
      <c r="AI33" s="239"/>
      <c r="AJ33" s="239"/>
      <c r="AK33" s="148"/>
      <c r="AN33">
        <f t="shared" si="4"/>
        <v>0</v>
      </c>
      <c r="AO33">
        <v>25</v>
      </c>
      <c r="AP33">
        <f t="shared" si="5"/>
        <v>25</v>
      </c>
      <c r="AQ33">
        <f t="shared" si="6"/>
        <v>-25</v>
      </c>
    </row>
    <row r="34" spans="1:43" x14ac:dyDescent="0.3">
      <c r="A34" s="148"/>
      <c r="B34" s="223"/>
      <c r="C34" s="231"/>
      <c r="D34" s="515" t="s">
        <v>11</v>
      </c>
      <c r="E34" s="516"/>
      <c r="F34" s="516"/>
      <c r="G34" s="516"/>
      <c r="H34" s="516"/>
      <c r="I34" s="516"/>
      <c r="J34" s="516"/>
      <c r="K34" s="516"/>
      <c r="L34" s="516"/>
      <c r="M34" s="516"/>
      <c r="N34" s="516"/>
      <c r="O34" s="516"/>
      <c r="P34" s="516"/>
      <c r="Q34" s="517"/>
      <c r="R34" s="512"/>
      <c r="S34" s="513"/>
      <c r="T34" s="514"/>
      <c r="U34" s="512"/>
      <c r="V34" s="513"/>
      <c r="W34" s="514"/>
      <c r="X34" s="536" t="str">
        <f t="shared" si="0"/>
        <v xml:space="preserve"> </v>
      </c>
      <c r="Y34" s="537"/>
      <c r="Z34" s="538"/>
      <c r="AA34" s="509">
        <f t="shared" si="1"/>
        <v>0</v>
      </c>
      <c r="AB34" s="510"/>
      <c r="AC34" s="511"/>
      <c r="AD34" s="509" t="str">
        <f t="shared" si="2"/>
        <v>YES</v>
      </c>
      <c r="AE34" s="511"/>
      <c r="AF34" s="512"/>
      <c r="AG34" s="514"/>
      <c r="AH34" s="241" t="str">
        <f t="shared" si="3"/>
        <v>YES</v>
      </c>
      <c r="AI34" s="239"/>
      <c r="AJ34" s="239"/>
      <c r="AK34" s="148"/>
      <c r="AN34">
        <f t="shared" si="4"/>
        <v>0</v>
      </c>
      <c r="AO34">
        <v>25</v>
      </c>
      <c r="AP34">
        <f t="shared" si="5"/>
        <v>25</v>
      </c>
      <c r="AQ34">
        <f t="shared" si="6"/>
        <v>-25</v>
      </c>
    </row>
    <row r="35" spans="1:43" s="1" customFormat="1" ht="3" customHeight="1" x14ac:dyDescent="0.3">
      <c r="A35" s="148"/>
      <c r="B35" s="223"/>
      <c r="C35" s="231"/>
      <c r="D35" s="231"/>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1"/>
      <c r="AH35" s="242"/>
      <c r="AI35" s="231"/>
      <c r="AJ35" s="231"/>
      <c r="AK35" s="148"/>
      <c r="AL35" s="5"/>
      <c r="AM35" s="5"/>
    </row>
    <row r="36" spans="1:43" s="1" customFormat="1" ht="5.0999999999999996" customHeight="1" x14ac:dyDescent="0.3">
      <c r="A36" s="148"/>
      <c r="B36" s="230"/>
      <c r="C36" s="231"/>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1"/>
      <c r="AH36" s="231"/>
      <c r="AI36" s="231"/>
      <c r="AJ36" s="231"/>
      <c r="AK36" s="148"/>
      <c r="AL36" s="5"/>
      <c r="AM36" s="5"/>
    </row>
    <row r="37" spans="1:43" x14ac:dyDescent="0.3">
      <c r="A37" s="148"/>
      <c r="B37" s="290">
        <v>3</v>
      </c>
      <c r="C37" s="551" t="s">
        <v>41</v>
      </c>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3"/>
      <c r="AG37" s="231"/>
      <c r="AH37" s="231"/>
      <c r="AI37" s="231"/>
      <c r="AJ37" s="231"/>
      <c r="AK37" s="148"/>
      <c r="AL37" s="2"/>
      <c r="AM37" s="2"/>
    </row>
    <row r="38" spans="1:43" x14ac:dyDescent="0.3">
      <c r="A38" s="148"/>
      <c r="B38" s="294">
        <v>3.1</v>
      </c>
      <c r="C38" s="515" t="s">
        <v>26</v>
      </c>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7"/>
      <c r="AG38" s="228"/>
      <c r="AH38" s="237"/>
      <c r="AI38" s="228"/>
      <c r="AJ38" s="298"/>
      <c r="AK38" s="148"/>
      <c r="AL38" s="2"/>
      <c r="AM38" s="2"/>
    </row>
    <row r="39" spans="1:43" x14ac:dyDescent="0.3">
      <c r="A39" s="148"/>
      <c r="B39" s="294">
        <v>3.2</v>
      </c>
      <c r="C39" s="515" t="s">
        <v>28</v>
      </c>
      <c r="D39" s="516"/>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7"/>
      <c r="AG39" s="228"/>
      <c r="AH39" s="237"/>
      <c r="AI39" s="228"/>
      <c r="AJ39" s="298"/>
      <c r="AK39" s="148"/>
      <c r="AL39" s="2"/>
      <c r="AM39" s="2"/>
    </row>
    <row r="40" spans="1:43" x14ac:dyDescent="0.3">
      <c r="A40" s="148"/>
      <c r="B40" s="294">
        <v>3.3</v>
      </c>
      <c r="C40" s="515" t="s">
        <v>27</v>
      </c>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7"/>
      <c r="AG40" s="228"/>
      <c r="AH40" s="237"/>
      <c r="AI40" s="228"/>
      <c r="AJ40" s="298"/>
      <c r="AK40" s="148"/>
      <c r="AL40" s="2"/>
      <c r="AM40" s="2"/>
    </row>
    <row r="41" spans="1:43" s="1" customFormat="1" ht="3.9" customHeight="1" x14ac:dyDescent="0.3">
      <c r="A41" s="148"/>
      <c r="B41" s="230"/>
      <c r="C41" s="231"/>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1"/>
      <c r="AH41" s="231"/>
      <c r="AI41" s="231"/>
      <c r="AJ41" s="231"/>
      <c r="AK41" s="148"/>
      <c r="AL41" s="5"/>
      <c r="AM41" s="5"/>
    </row>
    <row r="42" spans="1:43" ht="30.9" customHeight="1" x14ac:dyDescent="0.3">
      <c r="A42" s="148"/>
      <c r="B42" s="290">
        <v>4</v>
      </c>
      <c r="C42" s="547" t="s">
        <v>66</v>
      </c>
      <c r="D42" s="548"/>
      <c r="E42" s="548"/>
      <c r="F42" s="548"/>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9"/>
      <c r="AG42" s="243"/>
      <c r="AH42" s="234"/>
      <c r="AI42" s="228"/>
      <c r="AJ42" s="298"/>
      <c r="AK42" s="148"/>
      <c r="AL42" s="2"/>
      <c r="AM42" s="2"/>
    </row>
    <row r="43" spans="1:43" s="1" customFormat="1" ht="3" customHeight="1" x14ac:dyDescent="0.3">
      <c r="A43" s="148"/>
      <c r="B43" s="230"/>
      <c r="C43" s="231"/>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1"/>
      <c r="AH43" s="231"/>
      <c r="AI43" s="231"/>
      <c r="AJ43" s="231"/>
      <c r="AK43" s="148"/>
      <c r="AL43" s="5"/>
      <c r="AM43" s="5"/>
    </row>
    <row r="44" spans="1:43" ht="27.9" customHeight="1" x14ac:dyDescent="0.3">
      <c r="A44" s="148"/>
      <c r="B44" s="295">
        <v>5</v>
      </c>
      <c r="C44" s="550" t="s">
        <v>536</v>
      </c>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243"/>
      <c r="AH44" s="234"/>
      <c r="AI44" s="228"/>
      <c r="AJ44" s="298"/>
      <c r="AK44" s="148"/>
      <c r="AL44" s="2"/>
      <c r="AM44" s="2"/>
    </row>
    <row r="45" spans="1:43" ht="3" customHeight="1" x14ac:dyDescent="0.3">
      <c r="A45" s="148"/>
      <c r="B45" s="244"/>
      <c r="C45" s="231"/>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5"/>
      <c r="AH45" s="235"/>
      <c r="AI45" s="235"/>
      <c r="AJ45" s="235"/>
      <c r="AK45" s="148"/>
      <c r="AL45" s="2"/>
      <c r="AM45" s="2"/>
    </row>
    <row r="46" spans="1:43" ht="27.9" customHeight="1" x14ac:dyDescent="0.3">
      <c r="A46" s="148"/>
      <c r="B46" s="295">
        <v>6</v>
      </c>
      <c r="C46" s="550" t="s">
        <v>56</v>
      </c>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243"/>
      <c r="AH46" s="234"/>
      <c r="AI46" s="228"/>
      <c r="AJ46" s="298"/>
      <c r="AK46" s="148"/>
      <c r="AL46" s="2"/>
      <c r="AM46" s="2"/>
    </row>
    <row r="47" spans="1:43" s="1" customFormat="1" ht="3" customHeight="1" x14ac:dyDescent="0.3">
      <c r="A47" s="148"/>
      <c r="B47" s="230"/>
      <c r="C47" s="231"/>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1"/>
      <c r="AH47" s="231"/>
      <c r="AI47" s="231"/>
      <c r="AJ47" s="231"/>
      <c r="AK47" s="148"/>
      <c r="AL47" s="5"/>
      <c r="AM47" s="5"/>
    </row>
    <row r="48" spans="1:43" ht="33.9" customHeight="1" x14ac:dyDescent="0.3">
      <c r="A48" s="148"/>
      <c r="B48" s="290">
        <v>7</v>
      </c>
      <c r="C48" s="547" t="s">
        <v>50</v>
      </c>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9"/>
      <c r="AG48" s="228"/>
      <c r="AH48" s="228"/>
      <c r="AI48" s="237"/>
      <c r="AJ48" s="298"/>
      <c r="AK48" s="148"/>
      <c r="AL48" s="2"/>
      <c r="AM48" s="2"/>
    </row>
    <row r="49" spans="1:39" ht="7.5" customHeight="1" x14ac:dyDescent="0.3">
      <c r="A49" s="148"/>
      <c r="B49" s="221"/>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3"/>
      <c r="AH49" s="223"/>
      <c r="AI49" s="223"/>
      <c r="AJ49" s="23"/>
      <c r="AK49" s="148"/>
      <c r="AL49" s="2"/>
      <c r="AM49" s="2"/>
    </row>
    <row r="50" spans="1:39" x14ac:dyDescent="0.3">
      <c r="A50" s="148"/>
      <c r="B50" s="292">
        <v>8</v>
      </c>
      <c r="C50" s="520" t="s">
        <v>132</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148"/>
    </row>
    <row r="51" spans="1:39" x14ac:dyDescent="0.3">
      <c r="A51" s="148"/>
      <c r="B51" s="293">
        <v>8.1</v>
      </c>
      <c r="C51" s="523" t="s">
        <v>72</v>
      </c>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5"/>
      <c r="AG51" s="228"/>
      <c r="AH51" s="234"/>
      <c r="AI51" s="228"/>
      <c r="AJ51" s="299"/>
      <c r="AK51" s="148"/>
    </row>
    <row r="52" spans="1:39" x14ac:dyDescent="0.3">
      <c r="A52" s="148"/>
      <c r="B52" s="296">
        <v>8.1999999999999993</v>
      </c>
      <c r="C52" s="498" t="s">
        <v>138</v>
      </c>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231"/>
      <c r="AH52" s="231"/>
      <c r="AI52" s="231"/>
      <c r="AJ52" s="235"/>
      <c r="AK52" s="148"/>
    </row>
    <row r="53" spans="1:39" x14ac:dyDescent="0.3">
      <c r="A53" s="148"/>
      <c r="B53" s="297"/>
      <c r="C53" s="233" t="s">
        <v>33</v>
      </c>
      <c r="D53" s="500" t="s">
        <v>73</v>
      </c>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2"/>
      <c r="AG53" s="228"/>
      <c r="AH53" s="234"/>
      <c r="AI53" s="228"/>
      <c r="AJ53" s="298"/>
      <c r="AK53" s="148"/>
    </row>
    <row r="54" spans="1:39" x14ac:dyDescent="0.3">
      <c r="A54" s="148"/>
      <c r="B54" s="297"/>
      <c r="C54" s="233" t="s">
        <v>34</v>
      </c>
      <c r="D54" s="500" t="s">
        <v>77</v>
      </c>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2"/>
      <c r="AG54" s="228"/>
      <c r="AH54" s="234"/>
      <c r="AI54" s="228"/>
      <c r="AJ54" s="298"/>
      <c r="AK54" s="148"/>
    </row>
    <row r="55" spans="1:39" x14ac:dyDescent="0.3">
      <c r="A55" s="148"/>
      <c r="B55" s="245"/>
      <c r="C55" s="233" t="s">
        <v>35</v>
      </c>
      <c r="D55" s="490" t="s">
        <v>74</v>
      </c>
      <c r="E55" s="491"/>
      <c r="F55" s="491"/>
      <c r="G55" s="491"/>
      <c r="H55" s="491"/>
      <c r="I55" s="491"/>
      <c r="J55" s="491"/>
      <c r="K55" s="491"/>
      <c r="L55" s="491"/>
      <c r="M55" s="491"/>
      <c r="N55" s="491"/>
      <c r="O55" s="491"/>
      <c r="P55" s="491"/>
      <c r="Q55" s="492"/>
      <c r="R55" s="442"/>
      <c r="S55" s="442"/>
      <c r="T55" s="442"/>
      <c r="U55" s="442"/>
      <c r="V55" s="442"/>
      <c r="W55" s="442"/>
      <c r="X55" s="442"/>
      <c r="Y55" s="442"/>
      <c r="Z55" s="442"/>
      <c r="AA55" s="442"/>
      <c r="AB55" s="442"/>
      <c r="AC55" s="442"/>
      <c r="AD55" s="442"/>
      <c r="AE55" s="442"/>
      <c r="AF55" s="442"/>
      <c r="AG55" s="246"/>
      <c r="AH55" s="234"/>
      <c r="AI55" s="246"/>
      <c r="AJ55" s="300"/>
      <c r="AK55" s="148"/>
    </row>
    <row r="56" spans="1:39" x14ac:dyDescent="0.3">
      <c r="A56" s="148"/>
      <c r="B56" s="245"/>
      <c r="C56" s="233" t="s">
        <v>36</v>
      </c>
      <c r="D56" s="490" t="s">
        <v>75</v>
      </c>
      <c r="E56" s="491"/>
      <c r="F56" s="491"/>
      <c r="G56" s="491"/>
      <c r="H56" s="491"/>
      <c r="I56" s="491"/>
      <c r="J56" s="491"/>
      <c r="K56" s="491"/>
      <c r="L56" s="491"/>
      <c r="M56" s="491"/>
      <c r="N56" s="491"/>
      <c r="O56" s="491"/>
      <c r="P56" s="491"/>
      <c r="Q56" s="492"/>
      <c r="R56" s="442"/>
      <c r="S56" s="442"/>
      <c r="T56" s="442"/>
      <c r="U56" s="442"/>
      <c r="V56" s="442"/>
      <c r="W56" s="442"/>
      <c r="X56" s="442"/>
      <c r="Y56" s="442"/>
      <c r="Z56" s="442"/>
      <c r="AA56" s="442"/>
      <c r="AB56" s="442"/>
      <c r="AC56" s="442"/>
      <c r="AD56" s="442"/>
      <c r="AE56" s="442"/>
      <c r="AF56" s="442"/>
      <c r="AG56" s="246"/>
      <c r="AH56" s="234"/>
      <c r="AI56" s="246"/>
      <c r="AJ56" s="300"/>
      <c r="AK56" s="148"/>
    </row>
    <row r="57" spans="1:39" x14ac:dyDescent="0.3">
      <c r="A57" s="148"/>
      <c r="B57" s="245"/>
      <c r="C57" s="233" t="s">
        <v>139</v>
      </c>
      <c r="D57" s="490" t="s">
        <v>133</v>
      </c>
      <c r="E57" s="491"/>
      <c r="F57" s="491"/>
      <c r="G57" s="491"/>
      <c r="H57" s="491"/>
      <c r="I57" s="491"/>
      <c r="J57" s="491"/>
      <c r="K57" s="491"/>
      <c r="L57" s="491"/>
      <c r="M57" s="491"/>
      <c r="N57" s="491"/>
      <c r="O57" s="491"/>
      <c r="P57" s="491"/>
      <c r="Q57" s="492"/>
      <c r="R57" s="442"/>
      <c r="S57" s="442"/>
      <c r="T57" s="442"/>
      <c r="U57" s="442"/>
      <c r="V57" s="442"/>
      <c r="W57" s="442"/>
      <c r="X57" s="442"/>
      <c r="Y57" s="442"/>
      <c r="Z57" s="442"/>
      <c r="AA57" s="442"/>
      <c r="AB57" s="442"/>
      <c r="AC57" s="442"/>
      <c r="AD57" s="442"/>
      <c r="AE57" s="442"/>
      <c r="AF57" s="442"/>
      <c r="AG57" s="246"/>
      <c r="AH57" s="234"/>
      <c r="AI57" s="227"/>
      <c r="AJ57" s="300"/>
      <c r="AK57" s="148"/>
    </row>
    <row r="58" spans="1:39" x14ac:dyDescent="0.3">
      <c r="A58" s="148"/>
      <c r="B58" s="245"/>
      <c r="C58" s="233" t="s">
        <v>140</v>
      </c>
      <c r="D58" s="490" t="s">
        <v>134</v>
      </c>
      <c r="E58" s="491"/>
      <c r="F58" s="491"/>
      <c r="G58" s="491"/>
      <c r="H58" s="491"/>
      <c r="I58" s="491"/>
      <c r="J58" s="491"/>
      <c r="K58" s="491"/>
      <c r="L58" s="491"/>
      <c r="M58" s="491"/>
      <c r="N58" s="491"/>
      <c r="O58" s="491"/>
      <c r="P58" s="491"/>
      <c r="Q58" s="492"/>
      <c r="R58" s="442"/>
      <c r="S58" s="442"/>
      <c r="T58" s="442"/>
      <c r="U58" s="442"/>
      <c r="V58" s="442"/>
      <c r="W58" s="442"/>
      <c r="X58" s="442"/>
      <c r="Y58" s="442"/>
      <c r="Z58" s="442"/>
      <c r="AA58" s="442"/>
      <c r="AB58" s="442"/>
      <c r="AC58" s="442"/>
      <c r="AD58" s="442"/>
      <c r="AE58" s="442"/>
      <c r="AF58" s="442"/>
      <c r="AG58" s="246"/>
      <c r="AH58" s="234"/>
      <c r="AI58" s="227"/>
      <c r="AJ58" s="300"/>
      <c r="AK58" s="148"/>
    </row>
    <row r="59" spans="1:39" x14ac:dyDescent="0.3">
      <c r="A59" s="148"/>
      <c r="B59" s="245"/>
      <c r="C59" s="233" t="s">
        <v>141</v>
      </c>
      <c r="D59" s="490" t="s">
        <v>76</v>
      </c>
      <c r="E59" s="491"/>
      <c r="F59" s="491"/>
      <c r="G59" s="491"/>
      <c r="H59" s="491"/>
      <c r="I59" s="491"/>
      <c r="J59" s="491"/>
      <c r="K59" s="491"/>
      <c r="L59" s="491"/>
      <c r="M59" s="491"/>
      <c r="N59" s="491"/>
      <c r="O59" s="491"/>
      <c r="P59" s="491"/>
      <c r="Q59" s="492"/>
      <c r="R59" s="442"/>
      <c r="S59" s="442"/>
      <c r="T59" s="442"/>
      <c r="U59" s="442"/>
      <c r="V59" s="442"/>
      <c r="W59" s="442"/>
      <c r="X59" s="442"/>
      <c r="Y59" s="442"/>
      <c r="Z59" s="442"/>
      <c r="AA59" s="442"/>
      <c r="AB59" s="442"/>
      <c r="AC59" s="442"/>
      <c r="AD59" s="442"/>
      <c r="AE59" s="442"/>
      <c r="AF59" s="442"/>
      <c r="AG59" s="246"/>
      <c r="AH59" s="234"/>
      <c r="AI59" s="246"/>
      <c r="AJ59" s="300"/>
      <c r="AK59" s="148"/>
    </row>
    <row r="60" spans="1:39" x14ac:dyDescent="0.3">
      <c r="A60" s="148"/>
      <c r="B60" s="9"/>
      <c r="C60" s="5"/>
      <c r="D60" s="5"/>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5"/>
      <c r="AH60" s="5"/>
      <c r="AI60" s="5"/>
      <c r="AJ60" s="5"/>
      <c r="AK60" s="148"/>
    </row>
    <row r="61" spans="1:39" ht="16.2" thickBot="1" x14ac:dyDescent="0.35">
      <c r="A61" s="148"/>
      <c r="B61" s="33"/>
      <c r="C61" s="5"/>
      <c r="D61" s="5"/>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5"/>
      <c r="AH61" s="5"/>
      <c r="AI61" s="5"/>
      <c r="AJ61" s="5"/>
      <c r="AK61" s="148"/>
    </row>
    <row r="62" spans="1:39" ht="16.2" thickBot="1" x14ac:dyDescent="0.35">
      <c r="A62" s="493"/>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5"/>
    </row>
  </sheetData>
  <mergeCells count="109">
    <mergeCell ref="C38:AF38"/>
    <mergeCell ref="C25:AF25"/>
    <mergeCell ref="AA29:AC29"/>
    <mergeCell ref="C42:AF42"/>
    <mergeCell ref="C48:AF48"/>
    <mergeCell ref="C44:AF44"/>
    <mergeCell ref="C46:AF46"/>
    <mergeCell ref="C40:AF40"/>
    <mergeCell ref="C39:AF39"/>
    <mergeCell ref="C37:AF37"/>
    <mergeCell ref="AA34:AC34"/>
    <mergeCell ref="AD33:AE33"/>
    <mergeCell ref="U34:W34"/>
    <mergeCell ref="X34:Z34"/>
    <mergeCell ref="D34:Q34"/>
    <mergeCell ref="AD34:AE34"/>
    <mergeCell ref="AF34:AG34"/>
    <mergeCell ref="AF33:AG33"/>
    <mergeCell ref="R34:T34"/>
    <mergeCell ref="AF31:AG31"/>
    <mergeCell ref="C26:Q26"/>
    <mergeCell ref="D27:Q27"/>
    <mergeCell ref="D28:Q28"/>
    <mergeCell ref="D29:Q29"/>
    <mergeCell ref="AA33:AC33"/>
    <mergeCell ref="AD30:AE30"/>
    <mergeCell ref="AD31:AE31"/>
    <mergeCell ref="AD32:AE32"/>
    <mergeCell ref="R33:T33"/>
    <mergeCell ref="U29:W29"/>
    <mergeCell ref="U30:W30"/>
    <mergeCell ref="R29:T29"/>
    <mergeCell ref="R30:T30"/>
    <mergeCell ref="R31:T31"/>
    <mergeCell ref="R32:T32"/>
    <mergeCell ref="X30:Z30"/>
    <mergeCell ref="X31:Z31"/>
    <mergeCell ref="C11:Q11"/>
    <mergeCell ref="R11:AF11"/>
    <mergeCell ref="R12:AF12"/>
    <mergeCell ref="C12:Q12"/>
    <mergeCell ref="AF32:AG32"/>
    <mergeCell ref="C23:AF23"/>
    <mergeCell ref="U33:W33"/>
    <mergeCell ref="X33:Z33"/>
    <mergeCell ref="C14:AF14"/>
    <mergeCell ref="C15:AF15"/>
    <mergeCell ref="C18:AF18"/>
    <mergeCell ref="C24:AF24"/>
    <mergeCell ref="R26:T26"/>
    <mergeCell ref="R27:T27"/>
    <mergeCell ref="R28:T28"/>
    <mergeCell ref="U26:W26"/>
    <mergeCell ref="U27:W27"/>
    <mergeCell ref="U28:W28"/>
    <mergeCell ref="C22:AF22"/>
    <mergeCell ref="AF26:AG26"/>
    <mergeCell ref="AF27:AG27"/>
    <mergeCell ref="AF28:AG28"/>
    <mergeCell ref="AF29:AG29"/>
    <mergeCell ref="AF30:AG30"/>
    <mergeCell ref="C17:AJ17"/>
    <mergeCell ref="B2:AJ2"/>
    <mergeCell ref="R57:AF57"/>
    <mergeCell ref="R58:AF58"/>
    <mergeCell ref="D55:Q55"/>
    <mergeCell ref="D56:Q56"/>
    <mergeCell ref="D57:Q57"/>
    <mergeCell ref="D58:Q58"/>
    <mergeCell ref="C50:AJ50"/>
    <mergeCell ref="C51:AF51"/>
    <mergeCell ref="C52:AF52"/>
    <mergeCell ref="D53:AF53"/>
    <mergeCell ref="D54:AF54"/>
    <mergeCell ref="C7:AJ7"/>
    <mergeCell ref="C10:AJ10"/>
    <mergeCell ref="C9:AF9"/>
    <mergeCell ref="C13:Q13"/>
    <mergeCell ref="R13:AF13"/>
    <mergeCell ref="R55:AF55"/>
    <mergeCell ref="X32:Z32"/>
    <mergeCell ref="X26:Z26"/>
    <mergeCell ref="X27:Z27"/>
    <mergeCell ref="X28:Z28"/>
    <mergeCell ref="X29:Z29"/>
    <mergeCell ref="R56:AF56"/>
    <mergeCell ref="R59:AF59"/>
    <mergeCell ref="D59:Q59"/>
    <mergeCell ref="A62:AK62"/>
    <mergeCell ref="B19:B21"/>
    <mergeCell ref="C19:AF19"/>
    <mergeCell ref="D20:AF20"/>
    <mergeCell ref="D21:AF21"/>
    <mergeCell ref="AA26:AC26"/>
    <mergeCell ref="AA27:AC27"/>
    <mergeCell ref="AA28:AC28"/>
    <mergeCell ref="U31:W31"/>
    <mergeCell ref="U32:W32"/>
    <mergeCell ref="D30:Q30"/>
    <mergeCell ref="D31:Q31"/>
    <mergeCell ref="D32:Q32"/>
    <mergeCell ref="D33:Q33"/>
    <mergeCell ref="AD26:AE26"/>
    <mergeCell ref="AD27:AE27"/>
    <mergeCell ref="AD28:AE28"/>
    <mergeCell ref="AD29:AE29"/>
    <mergeCell ref="AA30:AC30"/>
    <mergeCell ref="AA31:AC31"/>
    <mergeCell ref="AA32:AC32"/>
  </mergeCells>
  <phoneticPr fontId="5" type="noConversion"/>
  <pageMargins left="0.25" right="0.25" top="0.25" bottom="0.25" header="0.5" footer="0.5"/>
  <pageSetup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S67"/>
  <sheetViews>
    <sheetView topLeftCell="A14" zoomScaleNormal="100" zoomScalePageLayoutView="125" workbookViewId="0">
      <selection activeCell="B14" sqref="B14:R15"/>
    </sheetView>
  </sheetViews>
  <sheetFormatPr defaultColWidth="11" defaultRowHeight="15.6" x14ac:dyDescent="0.3"/>
  <cols>
    <col min="1" max="1" width="1.8984375" customWidth="1"/>
    <col min="2" max="18" width="9.5" customWidth="1"/>
    <col min="19" max="19" width="1.8984375" customWidth="1"/>
  </cols>
  <sheetData>
    <row r="1" spans="1:19" ht="14.25" customHeight="1" thickBot="1" x14ac:dyDescent="0.35">
      <c r="A1" s="60"/>
      <c r="B1" s="60"/>
      <c r="C1" s="61"/>
      <c r="D1" s="61"/>
      <c r="E1" s="61"/>
      <c r="F1" s="61"/>
      <c r="G1" s="61"/>
      <c r="H1" s="61"/>
      <c r="I1" s="61"/>
      <c r="J1" s="61"/>
      <c r="K1" s="61"/>
      <c r="L1" s="61"/>
      <c r="M1" s="62"/>
      <c r="N1" s="61"/>
      <c r="O1" s="61"/>
      <c r="P1" s="61"/>
      <c r="Q1" s="61"/>
      <c r="R1" s="61"/>
      <c r="S1" s="62"/>
    </row>
    <row r="2" spans="1:19" s="1" customFormat="1" x14ac:dyDescent="0.3">
      <c r="A2" s="60"/>
      <c r="S2" s="64"/>
    </row>
    <row r="3" spans="1:19" ht="96" customHeight="1" x14ac:dyDescent="0.6">
      <c r="A3" s="148"/>
      <c r="B3" s="12"/>
      <c r="C3" s="2"/>
      <c r="D3" s="2"/>
      <c r="F3" s="560" t="s">
        <v>534</v>
      </c>
      <c r="G3" s="560"/>
      <c r="H3" s="560"/>
      <c r="I3" s="560"/>
      <c r="J3" s="560"/>
      <c r="K3" s="560"/>
      <c r="L3" s="560"/>
      <c r="M3" s="560"/>
      <c r="N3" s="560"/>
      <c r="O3" s="560"/>
      <c r="P3" s="560"/>
      <c r="Q3" s="560"/>
      <c r="R3" s="560"/>
      <c r="S3" s="64"/>
    </row>
    <row r="4" spans="1:19" hidden="1" x14ac:dyDescent="0.3">
      <c r="A4" s="63"/>
      <c r="B4" s="3"/>
      <c r="C4" s="2"/>
      <c r="D4" s="2"/>
      <c r="E4" s="10"/>
      <c r="F4" s="6"/>
      <c r="G4" s="5"/>
      <c r="H4" s="5"/>
      <c r="I4" s="5"/>
      <c r="J4" s="5"/>
      <c r="K4" s="5"/>
      <c r="L4" s="5"/>
      <c r="M4" s="5"/>
      <c r="N4" s="5"/>
      <c r="O4" s="5"/>
      <c r="P4" s="5"/>
      <c r="Q4" s="5"/>
      <c r="R4" s="5"/>
      <c r="S4" s="64"/>
    </row>
    <row r="5" spans="1:19" s="2" customFormat="1" ht="15" customHeight="1" x14ac:dyDescent="0.3">
      <c r="A5" s="63"/>
      <c r="B5" s="247" t="s">
        <v>6</v>
      </c>
      <c r="C5" s="456" t="s">
        <v>5</v>
      </c>
      <c r="D5" s="456"/>
      <c r="E5" s="456"/>
      <c r="F5" s="456"/>
      <c r="G5" s="456"/>
      <c r="H5" s="456"/>
      <c r="I5" s="456"/>
      <c r="J5" s="456"/>
      <c r="K5" s="456"/>
      <c r="L5" s="456"/>
      <c r="M5" s="456"/>
      <c r="N5" s="456"/>
      <c r="O5" s="456"/>
      <c r="P5" s="562" t="s">
        <v>39</v>
      </c>
      <c r="Q5" s="562"/>
      <c r="R5" s="562"/>
      <c r="S5" s="64"/>
    </row>
    <row r="6" spans="1:19" s="2" customFormat="1" ht="15" customHeight="1" x14ac:dyDescent="0.3">
      <c r="A6" s="63"/>
      <c r="B6" s="226">
        <v>1</v>
      </c>
      <c r="C6" s="558" t="s">
        <v>137</v>
      </c>
      <c r="D6" s="558"/>
      <c r="E6" s="558"/>
      <c r="F6" s="558"/>
      <c r="G6" s="558"/>
      <c r="H6" s="558"/>
      <c r="I6" s="558"/>
      <c r="J6" s="558"/>
      <c r="K6" s="558"/>
      <c r="L6" s="558"/>
      <c r="M6" s="558"/>
      <c r="N6" s="558"/>
      <c r="O6" s="558"/>
      <c r="P6" s="559"/>
      <c r="Q6" s="559"/>
      <c r="R6" s="559"/>
      <c r="S6" s="64"/>
    </row>
    <row r="7" spans="1:19" s="2" customFormat="1" ht="27" customHeight="1" x14ac:dyDescent="0.3">
      <c r="A7" s="63"/>
      <c r="B7" s="248">
        <v>1.1000000000000001</v>
      </c>
      <c r="C7" s="564" t="s">
        <v>38</v>
      </c>
      <c r="D7" s="564"/>
      <c r="E7" s="564"/>
      <c r="F7" s="564"/>
      <c r="G7" s="564"/>
      <c r="H7" s="564"/>
      <c r="I7" s="564"/>
      <c r="J7" s="564"/>
      <c r="K7" s="564"/>
      <c r="L7" s="564"/>
      <c r="M7" s="564"/>
      <c r="N7" s="564"/>
      <c r="O7" s="564"/>
      <c r="P7" s="559"/>
      <c r="Q7" s="559"/>
      <c r="R7" s="559"/>
      <c r="S7" s="64"/>
    </row>
    <row r="8" spans="1:19" s="2" customFormat="1" ht="27.9" customHeight="1" x14ac:dyDescent="0.3">
      <c r="A8" s="63"/>
      <c r="B8" s="571">
        <v>1.2</v>
      </c>
      <c r="C8" s="564" t="s">
        <v>537</v>
      </c>
      <c r="D8" s="564"/>
      <c r="E8" s="568"/>
      <c r="F8" s="568"/>
      <c r="G8" s="568"/>
      <c r="H8" s="568"/>
      <c r="I8" s="568"/>
      <c r="J8" s="568"/>
      <c r="K8" s="568"/>
      <c r="L8" s="568"/>
      <c r="M8" s="568"/>
      <c r="N8" s="568"/>
      <c r="O8" s="568"/>
      <c r="P8" s="561"/>
      <c r="Q8" s="561"/>
      <c r="R8" s="561"/>
      <c r="S8" s="64"/>
    </row>
    <row r="9" spans="1:19" s="2" customFormat="1" ht="27.9" customHeight="1" x14ac:dyDescent="0.3">
      <c r="A9" s="63"/>
      <c r="B9" s="572"/>
      <c r="C9" s="573" t="s">
        <v>445</v>
      </c>
      <c r="D9" s="574"/>
      <c r="E9" s="575"/>
      <c r="F9" s="576"/>
      <c r="G9" s="576"/>
      <c r="H9" s="576"/>
      <c r="I9" s="576"/>
      <c r="J9" s="576"/>
      <c r="K9" s="576"/>
      <c r="L9" s="576"/>
      <c r="M9" s="576"/>
      <c r="N9" s="576"/>
      <c r="O9" s="576"/>
      <c r="P9" s="576"/>
      <c r="Q9" s="576"/>
      <c r="R9" s="577"/>
      <c r="S9" s="64"/>
    </row>
    <row r="10" spans="1:19" s="2" customFormat="1" ht="35.25" customHeight="1" x14ac:dyDescent="0.3">
      <c r="A10" s="63"/>
      <c r="B10" s="248">
        <v>1.3</v>
      </c>
      <c r="C10" s="393" t="s">
        <v>525</v>
      </c>
      <c r="D10" s="394"/>
      <c r="E10" s="569"/>
      <c r="F10" s="569"/>
      <c r="G10" s="569"/>
      <c r="H10" s="569"/>
      <c r="I10" s="569"/>
      <c r="J10" s="569"/>
      <c r="K10" s="569"/>
      <c r="L10" s="569"/>
      <c r="M10" s="569"/>
      <c r="N10" s="569"/>
      <c r="O10" s="570"/>
      <c r="P10" s="565"/>
      <c r="Q10" s="566"/>
      <c r="R10" s="567"/>
      <c r="S10" s="64"/>
    </row>
    <row r="11" spans="1:19" s="2" customFormat="1" ht="27.9" customHeight="1" x14ac:dyDescent="0.3">
      <c r="A11" s="63"/>
      <c r="B11" s="248">
        <v>1.4</v>
      </c>
      <c r="C11" s="451" t="s">
        <v>554</v>
      </c>
      <c r="D11" s="451"/>
      <c r="E11" s="451"/>
      <c r="F11" s="451"/>
      <c r="G11" s="451"/>
      <c r="H11" s="451"/>
      <c r="I11" s="563"/>
      <c r="J11" s="563"/>
      <c r="K11" s="563"/>
      <c r="L11" s="563"/>
      <c r="M11" s="563"/>
      <c r="N11" s="563"/>
      <c r="O11" s="563"/>
      <c r="P11" s="559"/>
      <c r="Q11" s="559"/>
      <c r="R11" s="559"/>
      <c r="S11" s="64"/>
    </row>
    <row r="12" spans="1:19" s="2" customFormat="1" ht="27.9" customHeight="1" x14ac:dyDescent="0.3">
      <c r="A12" s="63"/>
      <c r="B12" s="248">
        <v>1.4</v>
      </c>
      <c r="C12" s="451" t="s">
        <v>540</v>
      </c>
      <c r="D12" s="451"/>
      <c r="E12" s="451"/>
      <c r="F12" s="451"/>
      <c r="G12" s="451"/>
      <c r="H12" s="451"/>
      <c r="I12" s="563"/>
      <c r="J12" s="563"/>
      <c r="K12" s="563"/>
      <c r="L12" s="563"/>
      <c r="M12" s="563"/>
      <c r="N12" s="563"/>
      <c r="O12" s="563"/>
      <c r="P12" s="559"/>
      <c r="Q12" s="559"/>
      <c r="R12" s="559"/>
      <c r="S12" s="64"/>
    </row>
    <row r="13" spans="1:19" x14ac:dyDescent="0.3">
      <c r="A13" s="63"/>
      <c r="S13" s="64"/>
    </row>
    <row r="14" spans="1:19" x14ac:dyDescent="0.3">
      <c r="A14" s="63"/>
      <c r="B14" s="557" t="s">
        <v>555</v>
      </c>
      <c r="C14" s="557"/>
      <c r="D14" s="557"/>
      <c r="E14" s="557"/>
      <c r="F14" s="557"/>
      <c r="G14" s="557"/>
      <c r="H14" s="557"/>
      <c r="I14" s="557"/>
      <c r="J14" s="557"/>
      <c r="K14" s="557"/>
      <c r="L14" s="557"/>
      <c r="M14" s="557"/>
      <c r="N14" s="557"/>
      <c r="O14" s="557"/>
      <c r="P14" s="557"/>
      <c r="Q14" s="557"/>
      <c r="R14" s="557"/>
      <c r="S14" s="64"/>
    </row>
    <row r="15" spans="1:19" x14ac:dyDescent="0.3">
      <c r="A15" s="63"/>
      <c r="B15" s="557"/>
      <c r="C15" s="557"/>
      <c r="D15" s="557"/>
      <c r="E15" s="557"/>
      <c r="F15" s="557"/>
      <c r="G15" s="557"/>
      <c r="H15" s="557"/>
      <c r="I15" s="557"/>
      <c r="J15" s="557"/>
      <c r="K15" s="557"/>
      <c r="L15" s="557"/>
      <c r="M15" s="557"/>
      <c r="N15" s="557"/>
      <c r="O15" s="557"/>
      <c r="P15" s="557"/>
      <c r="Q15" s="557"/>
      <c r="R15" s="557"/>
      <c r="S15" s="64"/>
    </row>
    <row r="16" spans="1:19" ht="27" customHeight="1" x14ac:dyDescent="0.3">
      <c r="A16" s="63"/>
      <c r="S16" s="64"/>
    </row>
    <row r="17" spans="1:19" ht="27" customHeight="1" x14ac:dyDescent="0.3">
      <c r="A17" s="63"/>
      <c r="S17" s="64"/>
    </row>
    <row r="18" spans="1:19" ht="27" customHeight="1" x14ac:dyDescent="0.3">
      <c r="A18" s="63"/>
      <c r="S18" s="64"/>
    </row>
    <row r="19" spans="1:19" ht="27" customHeight="1" x14ac:dyDescent="0.3">
      <c r="A19" s="63"/>
      <c r="S19" s="64"/>
    </row>
    <row r="20" spans="1:19" ht="27" customHeight="1" x14ac:dyDescent="0.3">
      <c r="A20" s="63"/>
      <c r="S20" s="64"/>
    </row>
    <row r="21" spans="1:19" ht="27" customHeight="1" x14ac:dyDescent="0.3">
      <c r="A21" s="63"/>
      <c r="S21" s="64"/>
    </row>
    <row r="22" spans="1:19" ht="27" customHeight="1" x14ac:dyDescent="0.3">
      <c r="A22" s="63"/>
      <c r="S22" s="64"/>
    </row>
    <row r="23" spans="1:19" x14ac:dyDescent="0.3">
      <c r="A23" s="63"/>
      <c r="S23" s="64"/>
    </row>
    <row r="24" spans="1:19" x14ac:dyDescent="0.3">
      <c r="A24" s="63"/>
      <c r="S24" s="64"/>
    </row>
    <row r="25" spans="1:19" x14ac:dyDescent="0.3">
      <c r="A25" s="63"/>
      <c r="S25" s="64"/>
    </row>
    <row r="26" spans="1:19" x14ac:dyDescent="0.3">
      <c r="A26" s="63"/>
      <c r="S26" s="64"/>
    </row>
    <row r="27" spans="1:19" x14ac:dyDescent="0.3">
      <c r="A27" s="63"/>
      <c r="S27" s="64"/>
    </row>
    <row r="28" spans="1:19" x14ac:dyDescent="0.3">
      <c r="A28" s="63"/>
      <c r="S28" s="64"/>
    </row>
    <row r="29" spans="1:19" x14ac:dyDescent="0.3">
      <c r="A29" s="63"/>
      <c r="S29" s="64"/>
    </row>
    <row r="30" spans="1:19" x14ac:dyDescent="0.3">
      <c r="A30" s="63"/>
      <c r="S30" s="64"/>
    </row>
    <row r="31" spans="1:19" x14ac:dyDescent="0.3">
      <c r="A31" s="63"/>
      <c r="S31" s="64"/>
    </row>
    <row r="32" spans="1:19" x14ac:dyDescent="0.3">
      <c r="A32" s="63"/>
      <c r="S32" s="64"/>
    </row>
    <row r="33" spans="1:19" x14ac:dyDescent="0.3">
      <c r="A33" s="63"/>
      <c r="S33" s="64"/>
    </row>
    <row r="34" spans="1:19" x14ac:dyDescent="0.3">
      <c r="A34" s="63"/>
      <c r="S34" s="64"/>
    </row>
    <row r="35" spans="1:19" x14ac:dyDescent="0.3">
      <c r="A35" s="63"/>
      <c r="S35" s="64"/>
    </row>
    <row r="36" spans="1:19" x14ac:dyDescent="0.3">
      <c r="A36" s="63"/>
      <c r="S36" s="64"/>
    </row>
    <row r="37" spans="1:19" x14ac:dyDescent="0.3">
      <c r="A37" s="63"/>
      <c r="S37" s="64"/>
    </row>
    <row r="38" spans="1:19" x14ac:dyDescent="0.3">
      <c r="A38" s="63"/>
      <c r="S38" s="64"/>
    </row>
    <row r="39" spans="1:19" x14ac:dyDescent="0.3">
      <c r="A39" s="63"/>
      <c r="S39" s="64"/>
    </row>
    <row r="40" spans="1:19" x14ac:dyDescent="0.3">
      <c r="A40" s="63"/>
      <c r="S40" s="64"/>
    </row>
    <row r="41" spans="1:19" x14ac:dyDescent="0.3">
      <c r="A41" s="63"/>
      <c r="S41" s="64"/>
    </row>
    <row r="42" spans="1:19" x14ac:dyDescent="0.3">
      <c r="A42" s="63"/>
      <c r="S42" s="64"/>
    </row>
    <row r="43" spans="1:19" x14ac:dyDescent="0.3">
      <c r="A43" s="63"/>
      <c r="S43" s="64"/>
    </row>
    <row r="44" spans="1:19" x14ac:dyDescent="0.3">
      <c r="A44" s="63"/>
      <c r="S44" s="64"/>
    </row>
    <row r="45" spans="1:19" x14ac:dyDescent="0.3">
      <c r="A45" s="63"/>
      <c r="S45" s="64"/>
    </row>
    <row r="46" spans="1:19" x14ac:dyDescent="0.3">
      <c r="A46" s="63"/>
      <c r="S46" s="64"/>
    </row>
    <row r="47" spans="1:19" x14ac:dyDescent="0.3">
      <c r="A47" s="63"/>
      <c r="S47" s="64"/>
    </row>
    <row r="48" spans="1:19" x14ac:dyDescent="0.3">
      <c r="A48" s="63"/>
      <c r="S48" s="64"/>
    </row>
    <row r="49" spans="1:19" ht="16.2" thickBot="1" x14ac:dyDescent="0.35">
      <c r="A49" s="65"/>
      <c r="B49" s="65"/>
      <c r="C49" s="65"/>
      <c r="D49" s="65"/>
      <c r="E49" s="65"/>
      <c r="F49" s="65"/>
      <c r="G49" s="65"/>
      <c r="H49" s="65"/>
      <c r="I49" s="65"/>
      <c r="J49" s="65"/>
      <c r="K49" s="65"/>
      <c r="L49" s="65"/>
      <c r="M49" s="65"/>
      <c r="N49" s="65"/>
      <c r="O49" s="65"/>
      <c r="P49" s="65"/>
      <c r="Q49" s="65"/>
      <c r="R49" s="65"/>
      <c r="S49" s="65"/>
    </row>
    <row r="50" spans="1:19" x14ac:dyDescent="0.3">
      <c r="S50" s="8"/>
    </row>
    <row r="51" spans="1:19" x14ac:dyDescent="0.3">
      <c r="S51" s="19"/>
    </row>
    <row r="52" spans="1:19" x14ac:dyDescent="0.3">
      <c r="S52" s="19"/>
    </row>
    <row r="53" spans="1:19" x14ac:dyDescent="0.3">
      <c r="S53" s="19"/>
    </row>
    <row r="54" spans="1:19" x14ac:dyDescent="0.3">
      <c r="S54" s="19"/>
    </row>
    <row r="55" spans="1:19" x14ac:dyDescent="0.3">
      <c r="S55" s="29"/>
    </row>
    <row r="56" spans="1:19" x14ac:dyDescent="0.3">
      <c r="S56" s="19"/>
    </row>
    <row r="57" spans="1:19" x14ac:dyDescent="0.3">
      <c r="S57" s="30" t="s">
        <v>62</v>
      </c>
    </row>
    <row r="58" spans="1:19" x14ac:dyDescent="0.3">
      <c r="S58" s="19"/>
    </row>
    <row r="59" spans="1:19" x14ac:dyDescent="0.3">
      <c r="S59" s="30" t="s">
        <v>62</v>
      </c>
    </row>
    <row r="60" spans="1:19" x14ac:dyDescent="0.3">
      <c r="S60" s="30" t="s">
        <v>62</v>
      </c>
    </row>
    <row r="61" spans="1:19" x14ac:dyDescent="0.3">
      <c r="S61" s="30" t="s">
        <v>62</v>
      </c>
    </row>
    <row r="62" spans="1:19" x14ac:dyDescent="0.3">
      <c r="S62" s="30" t="s">
        <v>62</v>
      </c>
    </row>
    <row r="63" spans="1:19" x14ac:dyDescent="0.3">
      <c r="S63" s="30" t="s">
        <v>62</v>
      </c>
    </row>
    <row r="64" spans="1:19" x14ac:dyDescent="0.3">
      <c r="S64" s="30" t="s">
        <v>62</v>
      </c>
    </row>
    <row r="65" spans="19:19" x14ac:dyDescent="0.3">
      <c r="S65" s="30" t="s">
        <v>62</v>
      </c>
    </row>
    <row r="66" spans="19:19" x14ac:dyDescent="0.3">
      <c r="S66" s="29"/>
    </row>
    <row r="67" spans="19:19" x14ac:dyDescent="0.3">
      <c r="S67" s="29"/>
    </row>
  </sheetData>
  <mergeCells count="21">
    <mergeCell ref="C9:D9"/>
    <mergeCell ref="E9:R9"/>
    <mergeCell ref="C12:H12"/>
    <mergeCell ref="I12:O12"/>
    <mergeCell ref="P12:R12"/>
    <mergeCell ref="B14:R15"/>
    <mergeCell ref="C6:O6"/>
    <mergeCell ref="P6:R6"/>
    <mergeCell ref="F3:R3"/>
    <mergeCell ref="C5:O5"/>
    <mergeCell ref="P7:R7"/>
    <mergeCell ref="P8:R8"/>
    <mergeCell ref="P5:R5"/>
    <mergeCell ref="I11:O11"/>
    <mergeCell ref="C7:O7"/>
    <mergeCell ref="P10:R10"/>
    <mergeCell ref="C8:O8"/>
    <mergeCell ref="C11:H11"/>
    <mergeCell ref="P11:R11"/>
    <mergeCell ref="C10:O10"/>
    <mergeCell ref="B8:B9"/>
  </mergeCells>
  <phoneticPr fontId="5" type="noConversion"/>
  <pageMargins left="0.25" right="0.25" top="0.25" bottom="0.25" header="0.5" footer="0.5"/>
  <pageSetup orientation="landscape" horizontalDpi="4294967292" verticalDpi="4294967292"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U71"/>
  <sheetViews>
    <sheetView topLeftCell="A19" zoomScaleNormal="100" zoomScalePageLayoutView="125" workbookViewId="0">
      <selection activeCell="I31" sqref="I31:O31"/>
    </sheetView>
  </sheetViews>
  <sheetFormatPr defaultColWidth="11" defaultRowHeight="15.6" x14ac:dyDescent="0.3"/>
  <cols>
    <col min="1" max="1" width="1.8984375" customWidth="1"/>
    <col min="2" max="18" width="9.5" customWidth="1"/>
    <col min="19" max="19" width="1.8984375" customWidth="1"/>
    <col min="20" max="20" width="3.09765625" style="1" customWidth="1"/>
  </cols>
  <sheetData>
    <row r="1" spans="1:21" ht="14.25" customHeight="1" thickBot="1" x14ac:dyDescent="0.35">
      <c r="A1" s="60"/>
      <c r="B1" s="61"/>
      <c r="C1" s="61"/>
      <c r="D1" s="61"/>
      <c r="E1" s="61"/>
      <c r="F1" s="61"/>
      <c r="G1" s="61"/>
      <c r="H1" s="61"/>
      <c r="I1" s="61"/>
      <c r="J1" s="61"/>
      <c r="K1" s="61"/>
      <c r="L1" s="61"/>
      <c r="M1" s="61"/>
      <c r="N1" s="61"/>
      <c r="O1" s="61"/>
      <c r="P1" s="62"/>
      <c r="Q1" s="61"/>
      <c r="R1" s="62"/>
      <c r="S1" s="60"/>
      <c r="T1"/>
    </row>
    <row r="2" spans="1:21" s="1" customFormat="1" ht="16.2" thickBot="1" x14ac:dyDescent="0.35">
      <c r="A2" s="60"/>
      <c r="S2" s="60"/>
    </row>
    <row r="3" spans="1:21" ht="96" customHeight="1" x14ac:dyDescent="0.6">
      <c r="A3" s="60"/>
      <c r="B3" s="12"/>
      <c r="C3" s="2"/>
      <c r="D3" s="2"/>
      <c r="F3" s="609" t="s">
        <v>532</v>
      </c>
      <c r="G3" s="609"/>
      <c r="H3" s="609"/>
      <c r="I3" s="609"/>
      <c r="J3" s="609"/>
      <c r="K3" s="609"/>
      <c r="L3" s="609"/>
      <c r="M3" s="609"/>
      <c r="N3" s="609"/>
      <c r="O3" s="609"/>
      <c r="P3" s="609"/>
      <c r="Q3" s="609"/>
      <c r="R3" s="609"/>
      <c r="S3" s="60"/>
      <c r="T3" s="12"/>
      <c r="U3" s="12"/>
    </row>
    <row r="4" spans="1:21" hidden="1" x14ac:dyDescent="0.3">
      <c r="A4" s="148"/>
      <c r="B4" s="3"/>
      <c r="C4" s="2"/>
      <c r="D4" s="2"/>
      <c r="E4" s="10"/>
      <c r="F4" s="6"/>
      <c r="G4" s="5"/>
      <c r="H4" s="5"/>
      <c r="I4" s="5"/>
      <c r="J4" s="5"/>
      <c r="K4" s="5"/>
      <c r="L4" s="5"/>
      <c r="M4" s="5"/>
      <c r="N4" s="5"/>
      <c r="O4" s="5"/>
      <c r="P4" s="5"/>
      <c r="Q4" s="5"/>
      <c r="R4" s="5"/>
      <c r="S4" s="148"/>
      <c r="T4" s="5"/>
      <c r="U4" s="7"/>
    </row>
    <row r="5" spans="1:21" s="2" customFormat="1" ht="15" customHeight="1" x14ac:dyDescent="0.3">
      <c r="A5" s="63"/>
      <c r="B5" s="247" t="s">
        <v>6</v>
      </c>
      <c r="C5" s="456" t="s">
        <v>5</v>
      </c>
      <c r="D5" s="456"/>
      <c r="E5" s="456"/>
      <c r="F5" s="456"/>
      <c r="G5" s="456"/>
      <c r="H5" s="456"/>
      <c r="I5" s="456"/>
      <c r="J5" s="456"/>
      <c r="K5" s="456"/>
      <c r="L5" s="456"/>
      <c r="M5" s="456"/>
      <c r="N5" s="456"/>
      <c r="O5" s="456"/>
      <c r="P5" s="614" t="s">
        <v>39</v>
      </c>
      <c r="Q5" s="614"/>
      <c r="R5" s="614"/>
      <c r="S5" s="63"/>
      <c r="T5" s="9"/>
      <c r="U5" s="8"/>
    </row>
    <row r="6" spans="1:21" s="2" customFormat="1" ht="27" customHeight="1" x14ac:dyDescent="0.3">
      <c r="A6" s="63"/>
      <c r="B6" s="226">
        <v>1</v>
      </c>
      <c r="C6" s="610" t="s">
        <v>125</v>
      </c>
      <c r="D6" s="611"/>
      <c r="E6" s="611"/>
      <c r="F6" s="611"/>
      <c r="G6" s="611"/>
      <c r="H6" s="612"/>
      <c r="I6" s="249"/>
      <c r="J6" s="250"/>
      <c r="K6" s="250"/>
      <c r="L6" s="250"/>
      <c r="M6" s="250"/>
      <c r="N6" s="250"/>
      <c r="O6" s="251"/>
      <c r="P6" s="252"/>
      <c r="Q6" s="253"/>
      <c r="R6" s="254"/>
      <c r="S6" s="63"/>
      <c r="T6" s="9"/>
      <c r="U6" s="8"/>
    </row>
    <row r="7" spans="1:21" s="2" customFormat="1" ht="27" customHeight="1" x14ac:dyDescent="0.3">
      <c r="A7" s="63"/>
      <c r="B7" s="248">
        <v>1.1000000000000001</v>
      </c>
      <c r="C7" s="452" t="s">
        <v>85</v>
      </c>
      <c r="D7" s="578"/>
      <c r="E7" s="578"/>
      <c r="F7" s="578"/>
      <c r="G7" s="578"/>
      <c r="H7" s="579"/>
      <c r="I7" s="602"/>
      <c r="J7" s="600"/>
      <c r="K7" s="600"/>
      <c r="L7" s="600"/>
      <c r="M7" s="600"/>
      <c r="N7" s="600"/>
      <c r="O7" s="601"/>
      <c r="P7" s="589"/>
      <c r="Q7" s="590"/>
      <c r="R7" s="591"/>
      <c r="S7" s="63"/>
      <c r="T7" s="5"/>
    </row>
    <row r="8" spans="1:21" s="2" customFormat="1" ht="27" customHeight="1" x14ac:dyDescent="0.3">
      <c r="A8" s="63"/>
      <c r="B8" s="248">
        <v>1.2</v>
      </c>
      <c r="C8" s="452" t="s">
        <v>78</v>
      </c>
      <c r="D8" s="578"/>
      <c r="E8" s="578"/>
      <c r="F8" s="578"/>
      <c r="G8" s="578"/>
      <c r="H8" s="579"/>
      <c r="I8" s="602"/>
      <c r="J8" s="600"/>
      <c r="K8" s="600"/>
      <c r="L8" s="600"/>
      <c r="M8" s="600"/>
      <c r="N8" s="600"/>
      <c r="O8" s="601"/>
      <c r="P8" s="589"/>
      <c r="Q8" s="590"/>
      <c r="R8" s="591"/>
      <c r="S8" s="63"/>
      <c r="T8" s="5"/>
    </row>
    <row r="9" spans="1:21" s="2" customFormat="1" ht="27" customHeight="1" x14ac:dyDescent="0.3">
      <c r="A9" s="63"/>
      <c r="B9" s="248">
        <v>1.3</v>
      </c>
      <c r="C9" s="452" t="s">
        <v>79</v>
      </c>
      <c r="D9" s="578"/>
      <c r="E9" s="578"/>
      <c r="F9" s="578"/>
      <c r="G9" s="578"/>
      <c r="H9" s="579"/>
      <c r="I9" s="599"/>
      <c r="J9" s="600"/>
      <c r="K9" s="600"/>
      <c r="L9" s="600"/>
      <c r="M9" s="600"/>
      <c r="N9" s="600"/>
      <c r="O9" s="601"/>
      <c r="P9" s="589"/>
      <c r="Q9" s="590"/>
      <c r="R9" s="591"/>
      <c r="S9" s="63"/>
      <c r="T9" s="5"/>
    </row>
    <row r="10" spans="1:21" s="2" customFormat="1" ht="27" customHeight="1" x14ac:dyDescent="0.3">
      <c r="A10" s="63"/>
      <c r="B10" s="248">
        <v>1.4</v>
      </c>
      <c r="C10" s="452" t="s">
        <v>86</v>
      </c>
      <c r="D10" s="578"/>
      <c r="E10" s="578"/>
      <c r="F10" s="578"/>
      <c r="G10" s="578"/>
      <c r="H10" s="579"/>
      <c r="I10" s="599"/>
      <c r="J10" s="600"/>
      <c r="K10" s="600"/>
      <c r="L10" s="600"/>
      <c r="M10" s="600"/>
      <c r="N10" s="600"/>
      <c r="O10" s="601"/>
      <c r="P10" s="589"/>
      <c r="Q10" s="590"/>
      <c r="R10" s="591"/>
      <c r="S10" s="63"/>
      <c r="T10" s="5"/>
    </row>
    <row r="11" spans="1:21" s="2" customFormat="1" ht="27" customHeight="1" x14ac:dyDescent="0.3">
      <c r="A11" s="63"/>
      <c r="B11" s="248">
        <v>1.5</v>
      </c>
      <c r="C11" s="452" t="s">
        <v>82</v>
      </c>
      <c r="D11" s="578"/>
      <c r="E11" s="578"/>
      <c r="F11" s="578"/>
      <c r="G11" s="578"/>
      <c r="H11" s="579"/>
      <c r="I11" s="615"/>
      <c r="J11" s="616"/>
      <c r="K11" s="616"/>
      <c r="L11" s="616"/>
      <c r="M11" s="616"/>
      <c r="N11" s="616"/>
      <c r="O11" s="617"/>
      <c r="P11" s="589"/>
      <c r="Q11" s="590"/>
      <c r="R11" s="591"/>
      <c r="S11" s="63"/>
      <c r="T11" s="5"/>
    </row>
    <row r="12" spans="1:21" s="2" customFormat="1" ht="27" customHeight="1" x14ac:dyDescent="0.3">
      <c r="A12" s="63"/>
      <c r="B12" s="248">
        <v>1.6</v>
      </c>
      <c r="C12" s="452" t="s">
        <v>81</v>
      </c>
      <c r="D12" s="578"/>
      <c r="E12" s="578"/>
      <c r="F12" s="578"/>
      <c r="G12" s="578"/>
      <c r="H12" s="579"/>
      <c r="I12" s="599"/>
      <c r="J12" s="600"/>
      <c r="K12" s="600"/>
      <c r="L12" s="600"/>
      <c r="M12" s="600"/>
      <c r="N12" s="600"/>
      <c r="O12" s="601"/>
      <c r="P12" s="589"/>
      <c r="Q12" s="590"/>
      <c r="R12" s="591"/>
      <c r="S12" s="63"/>
      <c r="T12" s="5"/>
    </row>
    <row r="13" spans="1:21" s="2" customFormat="1" ht="27" customHeight="1" x14ac:dyDescent="0.3">
      <c r="A13" s="63"/>
      <c r="B13" s="248">
        <v>1.7</v>
      </c>
      <c r="C13" s="452" t="s">
        <v>80</v>
      </c>
      <c r="D13" s="578"/>
      <c r="E13" s="578"/>
      <c r="F13" s="578"/>
      <c r="G13" s="578"/>
      <c r="H13" s="579"/>
      <c r="I13" s="606">
        <f>I8*I9+I11*I12</f>
        <v>0</v>
      </c>
      <c r="J13" s="607"/>
      <c r="K13" s="607"/>
      <c r="L13" s="607"/>
      <c r="M13" s="607"/>
      <c r="N13" s="607"/>
      <c r="O13" s="608"/>
      <c r="P13" s="583"/>
      <c r="Q13" s="584"/>
      <c r="R13" s="585"/>
      <c r="S13" s="63"/>
      <c r="T13" s="5"/>
    </row>
    <row r="14" spans="1:21" s="2" customFormat="1" ht="27" customHeight="1" x14ac:dyDescent="0.3">
      <c r="A14" s="63"/>
      <c r="B14" s="248">
        <v>1.8</v>
      </c>
      <c r="C14" s="451" t="s">
        <v>89</v>
      </c>
      <c r="D14" s="451"/>
      <c r="E14" s="451"/>
      <c r="F14" s="451"/>
      <c r="G14" s="451"/>
      <c r="H14" s="451"/>
      <c r="I14" s="592">
        <f>I13/365</f>
        <v>0</v>
      </c>
      <c r="J14" s="592"/>
      <c r="K14" s="592"/>
      <c r="L14" s="592"/>
      <c r="M14" s="592"/>
      <c r="N14" s="592"/>
      <c r="O14" s="592"/>
      <c r="P14" s="593"/>
      <c r="Q14" s="593"/>
      <c r="R14" s="593"/>
      <c r="S14" s="63"/>
      <c r="T14" s="5"/>
    </row>
    <row r="15" spans="1:21" s="34" customFormat="1" ht="3.9" customHeight="1" x14ac:dyDescent="0.3">
      <c r="A15" s="63"/>
      <c r="B15" s="255"/>
      <c r="C15" s="256"/>
      <c r="D15" s="256"/>
      <c r="E15" s="256"/>
      <c r="F15" s="256"/>
      <c r="G15" s="256"/>
      <c r="H15" s="256"/>
      <c r="I15" s="257"/>
      <c r="J15" s="257"/>
      <c r="K15" s="257"/>
      <c r="L15" s="257"/>
      <c r="M15" s="257"/>
      <c r="N15" s="257"/>
      <c r="O15" s="257"/>
      <c r="P15" s="23"/>
      <c r="Q15" s="23"/>
      <c r="R15" s="23"/>
      <c r="S15" s="63"/>
    </row>
    <row r="16" spans="1:21" s="34" customFormat="1" ht="26.1" customHeight="1" x14ac:dyDescent="0.3">
      <c r="A16" s="63"/>
      <c r="B16" s="86">
        <v>2</v>
      </c>
      <c r="C16" s="402" t="s">
        <v>126</v>
      </c>
      <c r="D16" s="403"/>
      <c r="E16" s="403"/>
      <c r="F16" s="403"/>
      <c r="G16" s="403"/>
      <c r="H16" s="404"/>
      <c r="I16" s="603"/>
      <c r="J16" s="604"/>
      <c r="K16" s="604"/>
      <c r="L16" s="604"/>
      <c r="M16" s="604"/>
      <c r="N16" s="604"/>
      <c r="O16" s="605"/>
      <c r="P16" s="598"/>
      <c r="Q16" s="598"/>
      <c r="R16" s="598"/>
      <c r="S16" s="63"/>
    </row>
    <row r="17" spans="1:20" s="2" customFormat="1" ht="27" customHeight="1" x14ac:dyDescent="0.3">
      <c r="A17" s="63"/>
      <c r="B17" s="248">
        <v>2.1</v>
      </c>
      <c r="C17" s="451" t="s">
        <v>87</v>
      </c>
      <c r="D17" s="451"/>
      <c r="E17" s="451"/>
      <c r="F17" s="451"/>
      <c r="G17" s="451"/>
      <c r="H17" s="451"/>
      <c r="I17" s="563"/>
      <c r="J17" s="563"/>
      <c r="K17" s="563"/>
      <c r="L17" s="563"/>
      <c r="M17" s="563"/>
      <c r="N17" s="563"/>
      <c r="O17" s="563"/>
      <c r="P17" s="598"/>
      <c r="Q17" s="598"/>
      <c r="R17" s="598"/>
      <c r="S17" s="63"/>
      <c r="T17" s="5"/>
    </row>
    <row r="18" spans="1:20" s="2" customFormat="1" ht="27" customHeight="1" x14ac:dyDescent="0.3">
      <c r="A18" s="63"/>
      <c r="B18" s="248">
        <v>2.2000000000000002</v>
      </c>
      <c r="C18" s="452" t="s">
        <v>90</v>
      </c>
      <c r="D18" s="578"/>
      <c r="E18" s="578"/>
      <c r="F18" s="578"/>
      <c r="G18" s="578"/>
      <c r="H18" s="579"/>
      <c r="I18" s="602"/>
      <c r="J18" s="600"/>
      <c r="K18" s="600"/>
      <c r="L18" s="600"/>
      <c r="M18" s="600"/>
      <c r="N18" s="600"/>
      <c r="O18" s="601"/>
      <c r="P18" s="589"/>
      <c r="Q18" s="590"/>
      <c r="R18" s="591"/>
      <c r="S18" s="63"/>
      <c r="T18" s="5"/>
    </row>
    <row r="19" spans="1:20" s="2" customFormat="1" ht="27" customHeight="1" x14ac:dyDescent="0.3">
      <c r="A19" s="63"/>
      <c r="B19" s="248">
        <v>2.2999999999999998</v>
      </c>
      <c r="C19" s="452" t="s">
        <v>83</v>
      </c>
      <c r="D19" s="578"/>
      <c r="E19" s="578"/>
      <c r="F19" s="578"/>
      <c r="G19" s="578"/>
      <c r="H19" s="579"/>
      <c r="I19" s="599"/>
      <c r="J19" s="600"/>
      <c r="K19" s="600"/>
      <c r="L19" s="600"/>
      <c r="M19" s="600"/>
      <c r="N19" s="600"/>
      <c r="O19" s="601"/>
      <c r="P19" s="589"/>
      <c r="Q19" s="590"/>
      <c r="R19" s="591"/>
      <c r="S19" s="63"/>
      <c r="T19" s="5"/>
    </row>
    <row r="20" spans="1:20" s="2" customFormat="1" ht="27" customHeight="1" x14ac:dyDescent="0.3">
      <c r="A20" s="63"/>
      <c r="B20" s="248">
        <v>2.4</v>
      </c>
      <c r="C20" s="452" t="s">
        <v>88</v>
      </c>
      <c r="D20" s="578"/>
      <c r="E20" s="578"/>
      <c r="F20" s="578"/>
      <c r="G20" s="578"/>
      <c r="H20" s="579"/>
      <c r="I20" s="602"/>
      <c r="J20" s="600"/>
      <c r="K20" s="600"/>
      <c r="L20" s="600"/>
      <c r="M20" s="600"/>
      <c r="N20" s="600"/>
      <c r="O20" s="601"/>
      <c r="P20" s="589"/>
      <c r="Q20" s="590"/>
      <c r="R20" s="591"/>
      <c r="S20" s="63"/>
      <c r="T20" s="5"/>
    </row>
    <row r="21" spans="1:20" s="2" customFormat="1" ht="27" customHeight="1" x14ac:dyDescent="0.3">
      <c r="A21" s="63"/>
      <c r="B21" s="248">
        <v>2.5</v>
      </c>
      <c r="C21" s="452" t="s">
        <v>91</v>
      </c>
      <c r="D21" s="578"/>
      <c r="E21" s="578"/>
      <c r="F21" s="578"/>
      <c r="G21" s="578"/>
      <c r="H21" s="579"/>
      <c r="I21" s="602"/>
      <c r="J21" s="600"/>
      <c r="K21" s="600"/>
      <c r="L21" s="600"/>
      <c r="M21" s="600"/>
      <c r="N21" s="600"/>
      <c r="O21" s="601"/>
      <c r="P21" s="589"/>
      <c r="Q21" s="590"/>
      <c r="R21" s="591"/>
      <c r="S21" s="63"/>
      <c r="T21" s="5"/>
    </row>
    <row r="22" spans="1:20" s="2" customFormat="1" ht="27" customHeight="1" x14ac:dyDescent="0.3">
      <c r="A22" s="63"/>
      <c r="B22" s="248">
        <v>2.6</v>
      </c>
      <c r="C22" s="452" t="s">
        <v>84</v>
      </c>
      <c r="D22" s="578"/>
      <c r="E22" s="578"/>
      <c r="F22" s="578"/>
      <c r="G22" s="578"/>
      <c r="H22" s="579"/>
      <c r="I22" s="599"/>
      <c r="J22" s="600"/>
      <c r="K22" s="600"/>
      <c r="L22" s="600"/>
      <c r="M22" s="600"/>
      <c r="N22" s="600"/>
      <c r="O22" s="601"/>
      <c r="P22" s="589"/>
      <c r="Q22" s="590"/>
      <c r="R22" s="591"/>
      <c r="S22" s="63"/>
      <c r="T22" s="5"/>
    </row>
    <row r="23" spans="1:20" s="2" customFormat="1" ht="27" customHeight="1" x14ac:dyDescent="0.3">
      <c r="A23" s="63"/>
      <c r="B23" s="248">
        <v>2.7</v>
      </c>
      <c r="C23" s="452" t="s">
        <v>92</v>
      </c>
      <c r="D23" s="578"/>
      <c r="E23" s="578"/>
      <c r="F23" s="578"/>
      <c r="G23" s="578"/>
      <c r="H23" s="579"/>
      <c r="I23" s="580">
        <f>I18*I19+I21*I22</f>
        <v>0</v>
      </c>
      <c r="J23" s="581"/>
      <c r="K23" s="581"/>
      <c r="L23" s="581"/>
      <c r="M23" s="581"/>
      <c r="N23" s="581"/>
      <c r="O23" s="582"/>
      <c r="P23" s="583"/>
      <c r="Q23" s="584"/>
      <c r="R23" s="585"/>
      <c r="S23" s="63"/>
      <c r="T23" s="5"/>
    </row>
    <row r="24" spans="1:20" s="2" customFormat="1" ht="27" customHeight="1" x14ac:dyDescent="0.3">
      <c r="A24" s="63"/>
      <c r="B24" s="248">
        <v>2.8</v>
      </c>
      <c r="C24" s="451" t="s">
        <v>93</v>
      </c>
      <c r="D24" s="451"/>
      <c r="E24" s="451"/>
      <c r="F24" s="451"/>
      <c r="G24" s="451"/>
      <c r="H24" s="451"/>
      <c r="I24" s="592" t="e">
        <f>1/I23</f>
        <v>#DIV/0!</v>
      </c>
      <c r="J24" s="592"/>
      <c r="K24" s="592"/>
      <c r="L24" s="592"/>
      <c r="M24" s="592"/>
      <c r="N24" s="592"/>
      <c r="O24" s="592"/>
      <c r="P24" s="593"/>
      <c r="Q24" s="593"/>
      <c r="R24" s="593"/>
      <c r="S24" s="63"/>
      <c r="T24" s="5"/>
    </row>
    <row r="25" spans="1:20" s="5" customFormat="1" ht="3.9" customHeight="1" x14ac:dyDescent="0.3">
      <c r="A25" s="63"/>
      <c r="B25" s="255"/>
      <c r="C25" s="256"/>
      <c r="D25" s="256"/>
      <c r="E25" s="256"/>
      <c r="F25" s="256"/>
      <c r="G25" s="256"/>
      <c r="H25" s="256"/>
      <c r="I25" s="257"/>
      <c r="J25" s="257"/>
      <c r="K25" s="257"/>
      <c r="L25" s="257"/>
      <c r="M25" s="257"/>
      <c r="N25" s="257"/>
      <c r="O25" s="257"/>
      <c r="P25" s="23"/>
      <c r="Q25" s="23"/>
      <c r="R25" s="23"/>
      <c r="S25" s="63"/>
    </row>
    <row r="26" spans="1:20" s="5" customFormat="1" ht="27" customHeight="1" x14ac:dyDescent="0.3">
      <c r="A26" s="63"/>
      <c r="B26" s="86">
        <v>3</v>
      </c>
      <c r="C26" s="402" t="s">
        <v>127</v>
      </c>
      <c r="D26" s="403"/>
      <c r="E26" s="403"/>
      <c r="F26" s="403"/>
      <c r="G26" s="403"/>
      <c r="H26" s="404"/>
      <c r="I26" s="613"/>
      <c r="J26" s="613"/>
      <c r="K26" s="613"/>
      <c r="L26" s="613"/>
      <c r="M26" s="613"/>
      <c r="N26" s="613"/>
      <c r="O26" s="613"/>
      <c r="P26" s="598"/>
      <c r="Q26" s="598"/>
      <c r="R26" s="598"/>
      <c r="S26" s="63"/>
    </row>
    <row r="27" spans="1:20" s="2" customFormat="1" ht="27" customHeight="1" x14ac:dyDescent="0.3">
      <c r="A27" s="63"/>
      <c r="B27" s="248">
        <v>3.1</v>
      </c>
      <c r="C27" s="451" t="s">
        <v>94</v>
      </c>
      <c r="D27" s="451"/>
      <c r="E27" s="451"/>
      <c r="F27" s="451"/>
      <c r="G27" s="451"/>
      <c r="H27" s="451"/>
      <c r="I27" s="597"/>
      <c r="J27" s="597"/>
      <c r="K27" s="597"/>
      <c r="L27" s="597"/>
      <c r="M27" s="597"/>
      <c r="N27" s="597"/>
      <c r="O27" s="597"/>
      <c r="P27" s="598"/>
      <c r="Q27" s="598"/>
      <c r="R27" s="598"/>
      <c r="S27" s="63"/>
      <c r="T27" s="5"/>
    </row>
    <row r="28" spans="1:20" s="2" customFormat="1" ht="27" customHeight="1" x14ac:dyDescent="0.3">
      <c r="A28" s="63"/>
      <c r="B28" s="258">
        <v>3.2</v>
      </c>
      <c r="C28" s="452" t="s">
        <v>95</v>
      </c>
      <c r="D28" s="578"/>
      <c r="E28" s="578"/>
      <c r="F28" s="578"/>
      <c r="G28" s="578"/>
      <c r="H28" s="579"/>
      <c r="I28" s="586"/>
      <c r="J28" s="587"/>
      <c r="K28" s="587"/>
      <c r="L28" s="587"/>
      <c r="M28" s="587"/>
      <c r="N28" s="587"/>
      <c r="O28" s="588"/>
      <c r="P28" s="589"/>
      <c r="Q28" s="590"/>
      <c r="R28" s="591"/>
      <c r="S28" s="63"/>
      <c r="T28" s="5"/>
    </row>
    <row r="29" spans="1:20" s="2" customFormat="1" ht="27" customHeight="1" x14ac:dyDescent="0.3">
      <c r="A29" s="63"/>
      <c r="B29" s="248">
        <v>3.3</v>
      </c>
      <c r="C29" s="452" t="s">
        <v>96</v>
      </c>
      <c r="D29" s="578"/>
      <c r="E29" s="578"/>
      <c r="F29" s="578"/>
      <c r="G29" s="578"/>
      <c r="H29" s="579"/>
      <c r="I29" s="586"/>
      <c r="J29" s="587"/>
      <c r="K29" s="587"/>
      <c r="L29" s="587"/>
      <c r="M29" s="587"/>
      <c r="N29" s="587"/>
      <c r="O29" s="588"/>
      <c r="P29" s="589"/>
      <c r="Q29" s="590"/>
      <c r="R29" s="591"/>
      <c r="S29" s="63"/>
      <c r="T29" s="5"/>
    </row>
    <row r="30" spans="1:20" s="2" customFormat="1" ht="27" customHeight="1" x14ac:dyDescent="0.3">
      <c r="A30" s="63"/>
      <c r="B30" s="248">
        <v>3.4</v>
      </c>
      <c r="C30" s="452" t="s">
        <v>97</v>
      </c>
      <c r="D30" s="578"/>
      <c r="E30" s="578"/>
      <c r="F30" s="578"/>
      <c r="G30" s="578"/>
      <c r="H30" s="579"/>
      <c r="I30" s="586"/>
      <c r="J30" s="587"/>
      <c r="K30" s="587"/>
      <c r="L30" s="587"/>
      <c r="M30" s="587"/>
      <c r="N30" s="587"/>
      <c r="O30" s="588"/>
      <c r="P30" s="589"/>
      <c r="Q30" s="590"/>
      <c r="R30" s="591"/>
      <c r="S30" s="63"/>
      <c r="T30" s="5"/>
    </row>
    <row r="31" spans="1:20" s="2" customFormat="1" ht="27" customHeight="1" x14ac:dyDescent="0.3">
      <c r="A31" s="63"/>
      <c r="B31" s="248">
        <v>3.5</v>
      </c>
      <c r="C31" s="452" t="s">
        <v>99</v>
      </c>
      <c r="D31" s="578"/>
      <c r="E31" s="578"/>
      <c r="F31" s="578"/>
      <c r="G31" s="578"/>
      <c r="H31" s="579"/>
      <c r="I31" s="594"/>
      <c r="J31" s="595"/>
      <c r="K31" s="595"/>
      <c r="L31" s="595"/>
      <c r="M31" s="595"/>
      <c r="N31" s="595"/>
      <c r="O31" s="596"/>
      <c r="P31" s="589"/>
      <c r="Q31" s="590"/>
      <c r="R31" s="591"/>
      <c r="S31" s="63"/>
      <c r="T31" s="5"/>
    </row>
    <row r="32" spans="1:20" s="2" customFormat="1" ht="27" customHeight="1" x14ac:dyDescent="0.3">
      <c r="A32" s="63"/>
      <c r="B32" s="248">
        <v>3.6</v>
      </c>
      <c r="C32" s="452" t="s">
        <v>100</v>
      </c>
      <c r="D32" s="578"/>
      <c r="E32" s="578"/>
      <c r="F32" s="578"/>
      <c r="G32" s="578"/>
      <c r="H32" s="579"/>
      <c r="I32" s="586"/>
      <c r="J32" s="587"/>
      <c r="K32" s="587"/>
      <c r="L32" s="587"/>
      <c r="M32" s="587"/>
      <c r="N32" s="587"/>
      <c r="O32" s="588"/>
      <c r="P32" s="589"/>
      <c r="Q32" s="590"/>
      <c r="R32" s="591"/>
      <c r="S32" s="63"/>
      <c r="T32" s="5"/>
    </row>
    <row r="33" spans="1:20" s="2" customFormat="1" ht="27" customHeight="1" x14ac:dyDescent="0.3">
      <c r="A33" s="63"/>
      <c r="B33" s="248">
        <v>3.7</v>
      </c>
      <c r="C33" s="452" t="s">
        <v>101</v>
      </c>
      <c r="D33" s="578"/>
      <c r="E33" s="578"/>
      <c r="F33" s="578"/>
      <c r="G33" s="578"/>
      <c r="H33" s="579"/>
      <c r="I33" s="586"/>
      <c r="J33" s="587"/>
      <c r="K33" s="587"/>
      <c r="L33" s="587"/>
      <c r="M33" s="587"/>
      <c r="N33" s="587"/>
      <c r="O33" s="588"/>
      <c r="P33" s="589"/>
      <c r="Q33" s="590"/>
      <c r="R33" s="591"/>
      <c r="S33" s="63"/>
      <c r="T33" s="5"/>
    </row>
    <row r="34" spans="1:20" s="2" customFormat="1" ht="27" customHeight="1" x14ac:dyDescent="0.3">
      <c r="A34" s="63"/>
      <c r="B34" s="248">
        <v>3.8</v>
      </c>
      <c r="C34" s="452" t="s">
        <v>102</v>
      </c>
      <c r="D34" s="578"/>
      <c r="E34" s="578"/>
      <c r="F34" s="578"/>
      <c r="G34" s="578"/>
      <c r="H34" s="579"/>
      <c r="I34" s="586"/>
      <c r="J34" s="587"/>
      <c r="K34" s="587"/>
      <c r="L34" s="587"/>
      <c r="M34" s="587"/>
      <c r="N34" s="587"/>
      <c r="O34" s="588"/>
      <c r="P34" s="589"/>
      <c r="Q34" s="590"/>
      <c r="R34" s="591"/>
      <c r="S34" s="63"/>
      <c r="T34" s="5"/>
    </row>
    <row r="35" spans="1:20" s="2" customFormat="1" ht="27" customHeight="1" x14ac:dyDescent="0.3">
      <c r="A35" s="63"/>
      <c r="B35" s="248">
        <v>3.9</v>
      </c>
      <c r="C35" s="452" t="s">
        <v>104</v>
      </c>
      <c r="D35" s="578"/>
      <c r="E35" s="578"/>
      <c r="F35" s="578"/>
      <c r="G35" s="578"/>
      <c r="H35" s="579"/>
      <c r="I35" s="586"/>
      <c r="J35" s="587"/>
      <c r="K35" s="587"/>
      <c r="L35" s="587"/>
      <c r="M35" s="587"/>
      <c r="N35" s="587"/>
      <c r="O35" s="588"/>
      <c r="P35" s="589"/>
      <c r="Q35" s="590"/>
      <c r="R35" s="591"/>
      <c r="S35" s="63"/>
      <c r="T35" s="5"/>
    </row>
    <row r="36" spans="1:20" s="2" customFormat="1" ht="27" customHeight="1" x14ac:dyDescent="0.3">
      <c r="A36" s="63"/>
      <c r="B36" s="258" t="s">
        <v>121</v>
      </c>
      <c r="C36" s="452" t="s">
        <v>103</v>
      </c>
      <c r="D36" s="578"/>
      <c r="E36" s="578"/>
      <c r="F36" s="578"/>
      <c r="G36" s="578"/>
      <c r="H36" s="579"/>
      <c r="I36" s="594"/>
      <c r="J36" s="595"/>
      <c r="K36" s="595"/>
      <c r="L36" s="595"/>
      <c r="M36" s="595"/>
      <c r="N36" s="595"/>
      <c r="O36" s="596"/>
      <c r="P36" s="589"/>
      <c r="Q36" s="590"/>
      <c r="R36" s="591"/>
      <c r="S36" s="63"/>
      <c r="T36" s="5"/>
    </row>
    <row r="37" spans="1:20" s="1" customFormat="1" ht="27" customHeight="1" x14ac:dyDescent="0.3">
      <c r="A37" s="63"/>
      <c r="B37" s="259">
        <v>3.11</v>
      </c>
      <c r="C37" s="452" t="s">
        <v>105</v>
      </c>
      <c r="D37" s="578"/>
      <c r="E37" s="578"/>
      <c r="F37" s="578"/>
      <c r="G37" s="578"/>
      <c r="H37" s="579"/>
      <c r="I37" s="580">
        <f>I28*I31+I33*I36</f>
        <v>0</v>
      </c>
      <c r="J37" s="581"/>
      <c r="K37" s="581"/>
      <c r="L37" s="581"/>
      <c r="M37" s="581"/>
      <c r="N37" s="581"/>
      <c r="O37" s="582"/>
      <c r="P37" s="583"/>
      <c r="Q37" s="584"/>
      <c r="R37" s="585"/>
      <c r="S37" s="63"/>
    </row>
    <row r="38" spans="1:20" s="1" customFormat="1" ht="27" customHeight="1" x14ac:dyDescent="0.3">
      <c r="A38" s="63"/>
      <c r="B38" s="259">
        <v>3.12</v>
      </c>
      <c r="C38" s="452" t="s">
        <v>106</v>
      </c>
      <c r="D38" s="578"/>
      <c r="E38" s="578"/>
      <c r="F38" s="578"/>
      <c r="G38" s="578"/>
      <c r="H38" s="579"/>
      <c r="I38" s="580">
        <f>I29*I31+I34*I36</f>
        <v>0</v>
      </c>
      <c r="J38" s="581"/>
      <c r="K38" s="581"/>
      <c r="L38" s="581"/>
      <c r="M38" s="581"/>
      <c r="N38" s="581"/>
      <c r="O38" s="582"/>
      <c r="P38" s="583"/>
      <c r="Q38" s="584"/>
      <c r="R38" s="585"/>
      <c r="S38" s="63"/>
    </row>
    <row r="39" spans="1:20" s="1" customFormat="1" ht="27" customHeight="1" x14ac:dyDescent="0.3">
      <c r="A39" s="63"/>
      <c r="B39" s="259">
        <v>3.13</v>
      </c>
      <c r="C39" s="452" t="s">
        <v>107</v>
      </c>
      <c r="D39" s="578"/>
      <c r="E39" s="578"/>
      <c r="F39" s="578"/>
      <c r="G39" s="578"/>
      <c r="H39" s="579"/>
      <c r="I39" s="580">
        <f>I30*I31+I35*I36</f>
        <v>0</v>
      </c>
      <c r="J39" s="581"/>
      <c r="K39" s="581"/>
      <c r="L39" s="581"/>
      <c r="M39" s="581"/>
      <c r="N39" s="581"/>
      <c r="O39" s="582"/>
      <c r="P39" s="583"/>
      <c r="Q39" s="584"/>
      <c r="R39" s="585"/>
      <c r="S39" s="63"/>
    </row>
    <row r="40" spans="1:20" ht="27" customHeight="1" x14ac:dyDescent="0.3">
      <c r="A40" s="63"/>
      <c r="B40" s="259">
        <v>3.14</v>
      </c>
      <c r="C40" s="451" t="s">
        <v>108</v>
      </c>
      <c r="D40" s="451"/>
      <c r="E40" s="451"/>
      <c r="F40" s="451"/>
      <c r="G40" s="451"/>
      <c r="H40" s="451"/>
      <c r="I40" s="592">
        <f>I39/392</f>
        <v>0</v>
      </c>
      <c r="J40" s="592"/>
      <c r="K40" s="592"/>
      <c r="L40" s="592"/>
      <c r="M40" s="592"/>
      <c r="N40" s="592"/>
      <c r="O40" s="592"/>
      <c r="P40" s="593"/>
      <c r="Q40" s="593"/>
      <c r="R40" s="593"/>
      <c r="S40" s="63"/>
    </row>
    <row r="41" spans="1:20" s="17" customFormat="1" ht="5.0999999999999996" customHeight="1" x14ac:dyDescent="0.3">
      <c r="A41" s="63"/>
      <c r="B41" s="260"/>
      <c r="C41" s="256"/>
      <c r="D41" s="256"/>
      <c r="E41" s="256"/>
      <c r="F41" s="256"/>
      <c r="G41" s="256"/>
      <c r="H41" s="256"/>
      <c r="I41" s="257"/>
      <c r="J41" s="257"/>
      <c r="K41" s="257"/>
      <c r="L41" s="257"/>
      <c r="M41" s="257"/>
      <c r="N41" s="257"/>
      <c r="O41" s="257"/>
      <c r="P41" s="23"/>
      <c r="Q41" s="23"/>
      <c r="R41" s="23"/>
      <c r="S41" s="63"/>
    </row>
    <row r="42" spans="1:20" s="17" customFormat="1" ht="27" customHeight="1" x14ac:dyDescent="0.3">
      <c r="A42" s="63"/>
      <c r="B42" s="176">
        <v>4</v>
      </c>
      <c r="C42" s="402" t="s">
        <v>128</v>
      </c>
      <c r="D42" s="403"/>
      <c r="E42" s="403"/>
      <c r="F42" s="403"/>
      <c r="G42" s="403"/>
      <c r="H42" s="404"/>
      <c r="I42" s="613"/>
      <c r="J42" s="613"/>
      <c r="K42" s="613"/>
      <c r="L42" s="613"/>
      <c r="M42" s="613"/>
      <c r="N42" s="613"/>
      <c r="O42" s="613"/>
      <c r="P42" s="598"/>
      <c r="Q42" s="598"/>
      <c r="R42" s="598"/>
      <c r="S42" s="63"/>
    </row>
    <row r="43" spans="1:20" ht="27" customHeight="1" x14ac:dyDescent="0.3">
      <c r="A43" s="63"/>
      <c r="B43" s="259">
        <v>4.0999999999999996</v>
      </c>
      <c r="C43" s="451" t="s">
        <v>109</v>
      </c>
      <c r="D43" s="451"/>
      <c r="E43" s="451"/>
      <c r="F43" s="451"/>
      <c r="G43" s="451"/>
      <c r="H43" s="451"/>
      <c r="I43" s="597"/>
      <c r="J43" s="597"/>
      <c r="K43" s="597"/>
      <c r="L43" s="597"/>
      <c r="M43" s="597"/>
      <c r="N43" s="597"/>
      <c r="O43" s="597"/>
      <c r="P43" s="598"/>
      <c r="Q43" s="598"/>
      <c r="R43" s="598"/>
      <c r="S43" s="63"/>
    </row>
    <row r="44" spans="1:20" ht="27" customHeight="1" x14ac:dyDescent="0.3">
      <c r="A44" s="63"/>
      <c r="B44" s="259">
        <v>4.2</v>
      </c>
      <c r="C44" s="452" t="s">
        <v>110</v>
      </c>
      <c r="D44" s="578"/>
      <c r="E44" s="578"/>
      <c r="F44" s="578"/>
      <c r="G44" s="578"/>
      <c r="H44" s="579"/>
      <c r="I44" s="586"/>
      <c r="J44" s="587"/>
      <c r="K44" s="587"/>
      <c r="L44" s="587"/>
      <c r="M44" s="587"/>
      <c r="N44" s="587"/>
      <c r="O44" s="588"/>
      <c r="P44" s="589"/>
      <c r="Q44" s="590"/>
      <c r="R44" s="591"/>
      <c r="S44" s="63"/>
    </row>
    <row r="45" spans="1:20" ht="27" customHeight="1" x14ac:dyDescent="0.3">
      <c r="A45" s="63"/>
      <c r="B45" s="259">
        <v>4.3</v>
      </c>
      <c r="C45" s="452" t="s">
        <v>111</v>
      </c>
      <c r="D45" s="578"/>
      <c r="E45" s="578"/>
      <c r="F45" s="578"/>
      <c r="G45" s="578"/>
      <c r="H45" s="579"/>
      <c r="I45" s="586"/>
      <c r="J45" s="587"/>
      <c r="K45" s="587"/>
      <c r="L45" s="587"/>
      <c r="M45" s="587"/>
      <c r="N45" s="587"/>
      <c r="O45" s="588"/>
      <c r="P45" s="589"/>
      <c r="Q45" s="590"/>
      <c r="R45" s="591"/>
      <c r="S45" s="63"/>
    </row>
    <row r="46" spans="1:20" ht="27" customHeight="1" x14ac:dyDescent="0.3">
      <c r="A46" s="63"/>
      <c r="B46" s="259">
        <v>4.4000000000000004</v>
      </c>
      <c r="C46" s="452" t="s">
        <v>112</v>
      </c>
      <c r="D46" s="578"/>
      <c r="E46" s="578"/>
      <c r="F46" s="578"/>
      <c r="G46" s="578"/>
      <c r="H46" s="579"/>
      <c r="I46" s="586"/>
      <c r="J46" s="587"/>
      <c r="K46" s="587"/>
      <c r="L46" s="587"/>
      <c r="M46" s="587"/>
      <c r="N46" s="587"/>
      <c r="O46" s="588"/>
      <c r="P46" s="589"/>
      <c r="Q46" s="590"/>
      <c r="R46" s="591"/>
      <c r="S46" s="63"/>
    </row>
    <row r="47" spans="1:20" ht="27" customHeight="1" x14ac:dyDescent="0.3">
      <c r="A47" s="63"/>
      <c r="B47" s="259">
        <v>4.5</v>
      </c>
      <c r="C47" s="452" t="s">
        <v>117</v>
      </c>
      <c r="D47" s="578"/>
      <c r="E47" s="578"/>
      <c r="F47" s="578"/>
      <c r="G47" s="578"/>
      <c r="H47" s="579"/>
      <c r="I47" s="586"/>
      <c r="J47" s="587"/>
      <c r="K47" s="587"/>
      <c r="L47" s="587"/>
      <c r="M47" s="587"/>
      <c r="N47" s="587"/>
      <c r="O47" s="588"/>
      <c r="P47" s="589"/>
      <c r="Q47" s="590"/>
      <c r="R47" s="591"/>
      <c r="S47" s="63"/>
    </row>
    <row r="48" spans="1:20" ht="27" customHeight="1" x14ac:dyDescent="0.3">
      <c r="A48" s="63"/>
      <c r="B48" s="259">
        <v>4.5999999999999996</v>
      </c>
      <c r="C48" s="452" t="s">
        <v>113</v>
      </c>
      <c r="D48" s="578"/>
      <c r="E48" s="578"/>
      <c r="F48" s="578"/>
      <c r="G48" s="578"/>
      <c r="H48" s="579"/>
      <c r="I48" s="586"/>
      <c r="J48" s="587"/>
      <c r="K48" s="587"/>
      <c r="L48" s="587"/>
      <c r="M48" s="587"/>
      <c r="N48" s="587"/>
      <c r="O48" s="588"/>
      <c r="P48" s="589"/>
      <c r="Q48" s="590"/>
      <c r="R48" s="591"/>
      <c r="S48" s="63"/>
    </row>
    <row r="49" spans="1:20" ht="27" customHeight="1" x14ac:dyDescent="0.3">
      <c r="A49" s="63"/>
      <c r="B49" s="259">
        <v>4.7</v>
      </c>
      <c r="C49" s="452" t="s">
        <v>114</v>
      </c>
      <c r="D49" s="578"/>
      <c r="E49" s="578"/>
      <c r="F49" s="578"/>
      <c r="G49" s="578"/>
      <c r="H49" s="579"/>
      <c r="I49" s="586"/>
      <c r="J49" s="587"/>
      <c r="K49" s="587"/>
      <c r="L49" s="587"/>
      <c r="M49" s="587"/>
      <c r="N49" s="587"/>
      <c r="O49" s="588"/>
      <c r="P49" s="589"/>
      <c r="Q49" s="590"/>
      <c r="R49" s="591"/>
      <c r="S49" s="63"/>
    </row>
    <row r="50" spans="1:20" ht="27" customHeight="1" thickBot="1" x14ac:dyDescent="0.35">
      <c r="A50" s="65"/>
      <c r="B50" s="259">
        <v>4.8</v>
      </c>
      <c r="C50" s="452" t="s">
        <v>115</v>
      </c>
      <c r="D50" s="578"/>
      <c r="E50" s="578"/>
      <c r="F50" s="578"/>
      <c r="G50" s="578"/>
      <c r="H50" s="579"/>
      <c r="I50" s="586"/>
      <c r="J50" s="587"/>
      <c r="K50" s="587"/>
      <c r="L50" s="587"/>
      <c r="M50" s="587"/>
      <c r="N50" s="587"/>
      <c r="O50" s="588"/>
      <c r="P50" s="589"/>
      <c r="Q50" s="590"/>
      <c r="R50" s="591"/>
      <c r="S50" s="65"/>
    </row>
    <row r="51" spans="1:20" ht="27" customHeight="1" thickBot="1" x14ac:dyDescent="0.35">
      <c r="A51" s="65"/>
      <c r="B51" s="259">
        <v>4.9000000000000004</v>
      </c>
      <c r="C51" s="452" t="s">
        <v>116</v>
      </c>
      <c r="D51" s="578"/>
      <c r="E51" s="578"/>
      <c r="F51" s="578"/>
      <c r="G51" s="578"/>
      <c r="H51" s="579"/>
      <c r="I51" s="586"/>
      <c r="J51" s="587"/>
      <c r="K51" s="587"/>
      <c r="L51" s="587"/>
      <c r="M51" s="587"/>
      <c r="N51" s="587"/>
      <c r="O51" s="588"/>
      <c r="P51" s="589"/>
      <c r="Q51" s="590"/>
      <c r="R51" s="591"/>
      <c r="S51" s="65"/>
    </row>
    <row r="52" spans="1:20" ht="27" customHeight="1" thickBot="1" x14ac:dyDescent="0.35">
      <c r="A52" s="65"/>
      <c r="B52" s="261" t="s">
        <v>122</v>
      </c>
      <c r="C52" s="452" t="s">
        <v>118</v>
      </c>
      <c r="D52" s="578"/>
      <c r="E52" s="578"/>
      <c r="F52" s="578"/>
      <c r="G52" s="578"/>
      <c r="H52" s="579"/>
      <c r="I52" s="586"/>
      <c r="J52" s="587"/>
      <c r="K52" s="587"/>
      <c r="L52" s="587"/>
      <c r="M52" s="587"/>
      <c r="N52" s="587"/>
      <c r="O52" s="588"/>
      <c r="P52" s="589"/>
      <c r="Q52" s="590"/>
      <c r="R52" s="591"/>
      <c r="S52" s="65"/>
    </row>
    <row r="53" spans="1:20" ht="27" customHeight="1" thickBot="1" x14ac:dyDescent="0.35">
      <c r="A53" s="65"/>
      <c r="B53" s="259">
        <v>4.1100000000000003</v>
      </c>
      <c r="C53" s="452" t="s">
        <v>119</v>
      </c>
      <c r="D53" s="578"/>
      <c r="E53" s="578"/>
      <c r="F53" s="578"/>
      <c r="G53" s="578"/>
      <c r="H53" s="579"/>
      <c r="I53" s="580" t="s">
        <v>98</v>
      </c>
      <c r="J53" s="581"/>
      <c r="K53" s="581"/>
      <c r="L53" s="581"/>
      <c r="M53" s="581"/>
      <c r="N53" s="581"/>
      <c r="O53" s="582"/>
      <c r="P53" s="583"/>
      <c r="Q53" s="584"/>
      <c r="R53" s="585"/>
      <c r="S53" s="65"/>
      <c r="T53"/>
    </row>
    <row r="54" spans="1:20" ht="27" customHeight="1" thickBot="1" x14ac:dyDescent="0.35">
      <c r="A54" s="65"/>
      <c r="B54" s="259">
        <v>4.12</v>
      </c>
      <c r="C54" s="452" t="s">
        <v>120</v>
      </c>
      <c r="D54" s="578"/>
      <c r="E54" s="578"/>
      <c r="F54" s="578"/>
      <c r="G54" s="578"/>
      <c r="H54" s="579"/>
      <c r="I54" s="580" t="s">
        <v>98</v>
      </c>
      <c r="J54" s="581"/>
      <c r="K54" s="581"/>
      <c r="L54" s="581"/>
      <c r="M54" s="581"/>
      <c r="N54" s="581"/>
      <c r="O54" s="582"/>
      <c r="P54" s="583"/>
      <c r="Q54" s="584"/>
      <c r="R54" s="585"/>
      <c r="S54" s="65"/>
      <c r="T54"/>
    </row>
    <row r="55" spans="1:20" ht="16.2" thickBot="1" x14ac:dyDescent="0.35">
      <c r="A55" s="65"/>
      <c r="B55" s="38"/>
      <c r="C55" s="38"/>
      <c r="D55" s="38"/>
      <c r="E55" s="38"/>
      <c r="F55" s="38"/>
      <c r="G55" s="38"/>
      <c r="H55" s="38"/>
      <c r="I55" s="38"/>
      <c r="J55" s="38"/>
      <c r="K55" s="38"/>
      <c r="L55" s="38"/>
      <c r="M55" s="38"/>
      <c r="N55" s="38"/>
      <c r="O55" s="38"/>
      <c r="P55" s="38"/>
      <c r="Q55" s="38"/>
      <c r="R55" s="38"/>
      <c r="S55" s="65"/>
      <c r="T55"/>
    </row>
    <row r="56" spans="1:20" s="2" customFormat="1" ht="27.9" customHeight="1" thickBot="1" x14ac:dyDescent="0.35">
      <c r="A56" s="65"/>
      <c r="B56" s="86">
        <v>5</v>
      </c>
      <c r="C56" s="402" t="s">
        <v>136</v>
      </c>
      <c r="D56" s="403"/>
      <c r="E56" s="403"/>
      <c r="F56" s="403"/>
      <c r="G56" s="403"/>
      <c r="H56" s="403"/>
      <c r="I56" s="403"/>
      <c r="J56" s="403"/>
      <c r="K56" s="403"/>
      <c r="L56" s="403"/>
      <c r="M56" s="403"/>
      <c r="N56" s="403"/>
      <c r="O56" s="404"/>
      <c r="P56" s="598"/>
      <c r="Q56" s="598"/>
      <c r="R56" s="598"/>
      <c r="S56" s="65"/>
      <c r="T56" s="5"/>
    </row>
    <row r="57" spans="1:20" ht="27" customHeight="1" thickBot="1" x14ac:dyDescent="0.35">
      <c r="A57" s="65"/>
      <c r="B57" s="248">
        <v>5.0999999999999996</v>
      </c>
      <c r="C57" s="564" t="s">
        <v>123</v>
      </c>
      <c r="D57" s="564"/>
      <c r="E57" s="564"/>
      <c r="F57" s="564"/>
      <c r="G57" s="564"/>
      <c r="H57" s="564"/>
      <c r="I57" s="564"/>
      <c r="J57" s="564"/>
      <c r="K57" s="564"/>
      <c r="L57" s="564"/>
      <c r="M57" s="564"/>
      <c r="N57" s="564"/>
      <c r="O57" s="564"/>
      <c r="P57" s="598"/>
      <c r="Q57" s="598"/>
      <c r="R57" s="598"/>
      <c r="S57" s="65"/>
      <c r="T57"/>
    </row>
    <row r="58" spans="1:20" ht="27" customHeight="1" thickBot="1" x14ac:dyDescent="0.35">
      <c r="A58" s="65"/>
      <c r="B58" s="248">
        <v>5.2</v>
      </c>
      <c r="C58" s="564" t="s">
        <v>124</v>
      </c>
      <c r="D58" s="564"/>
      <c r="E58" s="564"/>
      <c r="F58" s="564"/>
      <c r="G58" s="564"/>
      <c r="H58" s="564"/>
      <c r="I58" s="564"/>
      <c r="J58" s="564"/>
      <c r="K58" s="564"/>
      <c r="L58" s="564"/>
      <c r="M58" s="564"/>
      <c r="N58" s="564"/>
      <c r="O58" s="564"/>
      <c r="P58" s="598"/>
      <c r="Q58" s="598"/>
      <c r="R58" s="598"/>
      <c r="S58" s="65"/>
      <c r="T58"/>
    </row>
    <row r="59" spans="1:20" ht="27" customHeight="1" thickBot="1" x14ac:dyDescent="0.35">
      <c r="A59" s="65"/>
      <c r="B59" s="262">
        <v>5.3</v>
      </c>
      <c r="C59" s="564" t="s">
        <v>556</v>
      </c>
      <c r="D59" s="564"/>
      <c r="E59" s="564"/>
      <c r="F59" s="564"/>
      <c r="G59" s="564"/>
      <c r="H59" s="564"/>
      <c r="I59" s="564"/>
      <c r="J59" s="564"/>
      <c r="K59" s="564"/>
      <c r="L59" s="564"/>
      <c r="M59" s="564"/>
      <c r="N59" s="564"/>
      <c r="O59" s="564"/>
      <c r="P59" s="598"/>
      <c r="Q59" s="598"/>
      <c r="R59" s="598"/>
      <c r="S59" s="65"/>
      <c r="T59"/>
    </row>
    <row r="60" spans="1:20" ht="16.2" thickBot="1" x14ac:dyDescent="0.35">
      <c r="A60" s="65"/>
      <c r="B60" s="38"/>
      <c r="C60" s="38"/>
      <c r="D60" s="38"/>
      <c r="E60" s="38"/>
      <c r="F60" s="38"/>
      <c r="G60" s="38"/>
      <c r="H60" s="38"/>
      <c r="I60" s="38"/>
      <c r="J60" s="38"/>
      <c r="K60" s="38"/>
      <c r="L60" s="38"/>
      <c r="M60" s="38"/>
      <c r="N60" s="38"/>
      <c r="O60" s="38"/>
      <c r="P60" s="38"/>
      <c r="Q60" s="38"/>
      <c r="R60" s="38"/>
      <c r="S60" s="65"/>
      <c r="T60"/>
    </row>
    <row r="61" spans="1:20" s="2" customFormat="1" ht="27.9" customHeight="1" thickBot="1" x14ac:dyDescent="0.35">
      <c r="A61" s="65"/>
      <c r="B61" s="86">
        <v>6</v>
      </c>
      <c r="C61" s="402" t="s">
        <v>530</v>
      </c>
      <c r="D61" s="403"/>
      <c r="E61" s="403"/>
      <c r="F61" s="403"/>
      <c r="G61" s="403"/>
      <c r="H61" s="403"/>
      <c r="I61" s="403"/>
      <c r="J61" s="403"/>
      <c r="K61" s="403"/>
      <c r="L61" s="403"/>
      <c r="M61" s="403"/>
      <c r="N61" s="403"/>
      <c r="O61" s="404"/>
      <c r="P61" s="598"/>
      <c r="Q61" s="598"/>
      <c r="R61" s="598"/>
      <c r="S61" s="65"/>
      <c r="T61" s="5"/>
    </row>
    <row r="62" spans="1:20" ht="27" customHeight="1" thickBot="1" x14ac:dyDescent="0.35">
      <c r="A62" s="65"/>
      <c r="B62" s="248">
        <v>6.1</v>
      </c>
      <c r="C62" s="564" t="s">
        <v>557</v>
      </c>
      <c r="D62" s="564"/>
      <c r="E62" s="564"/>
      <c r="F62" s="564"/>
      <c r="G62" s="564"/>
      <c r="H62" s="564"/>
      <c r="I62" s="564"/>
      <c r="J62" s="564"/>
      <c r="K62" s="564"/>
      <c r="L62" s="564"/>
      <c r="M62" s="564"/>
      <c r="N62" s="564"/>
      <c r="O62" s="564"/>
      <c r="P62" s="598"/>
      <c r="Q62" s="598"/>
      <c r="R62" s="598"/>
      <c r="S62" s="65"/>
      <c r="T62"/>
    </row>
    <row r="63" spans="1:20" ht="27" customHeight="1" thickBot="1" x14ac:dyDescent="0.35">
      <c r="A63" s="65"/>
      <c r="B63" s="248">
        <v>6.2</v>
      </c>
      <c r="C63" s="564" t="s">
        <v>531</v>
      </c>
      <c r="D63" s="564"/>
      <c r="E63" s="564"/>
      <c r="F63" s="564"/>
      <c r="G63" s="564"/>
      <c r="H63" s="564"/>
      <c r="I63" s="564"/>
      <c r="J63" s="564"/>
      <c r="K63" s="564"/>
      <c r="L63" s="564"/>
      <c r="M63" s="564"/>
      <c r="N63" s="564"/>
      <c r="O63" s="564"/>
      <c r="P63" s="598"/>
      <c r="Q63" s="598"/>
      <c r="R63" s="598"/>
      <c r="S63" s="65"/>
      <c r="T63"/>
    </row>
    <row r="64" spans="1:20" ht="16.2" thickBot="1" x14ac:dyDescent="0.35">
      <c r="A64" s="65"/>
      <c r="B64" s="262">
        <v>6.3</v>
      </c>
      <c r="C64" s="618" t="s">
        <v>558</v>
      </c>
      <c r="D64" s="619"/>
      <c r="E64" s="620"/>
      <c r="F64" s="620"/>
      <c r="G64" s="620"/>
      <c r="H64" s="620"/>
      <c r="I64" s="620"/>
      <c r="J64" s="620"/>
      <c r="K64" s="620"/>
      <c r="L64" s="620"/>
      <c r="M64" s="620"/>
      <c r="N64" s="620"/>
      <c r="O64" s="621"/>
      <c r="P64" s="598"/>
      <c r="Q64" s="598"/>
      <c r="R64" s="598"/>
      <c r="S64" s="65"/>
      <c r="T64"/>
    </row>
    <row r="65" spans="1:20" ht="27" customHeight="1" thickBot="1" x14ac:dyDescent="0.35">
      <c r="A65" s="65"/>
      <c r="B65" s="248">
        <v>6.4</v>
      </c>
      <c r="C65" s="564" t="s">
        <v>533</v>
      </c>
      <c r="D65" s="564"/>
      <c r="E65" s="564"/>
      <c r="F65" s="564"/>
      <c r="G65" s="564"/>
      <c r="H65" s="564"/>
      <c r="I65" s="564"/>
      <c r="J65" s="564"/>
      <c r="K65" s="564"/>
      <c r="L65" s="564"/>
      <c r="M65" s="564"/>
      <c r="N65" s="564"/>
      <c r="O65" s="564"/>
      <c r="P65" s="598"/>
      <c r="Q65" s="598"/>
      <c r="R65" s="598"/>
      <c r="S65" s="65"/>
      <c r="T65"/>
    </row>
    <row r="66" spans="1:20" ht="16.2" thickBot="1" x14ac:dyDescent="0.35">
      <c r="A66" s="65"/>
      <c r="B66" s="318"/>
      <c r="C66" s="318"/>
      <c r="D66" s="318"/>
      <c r="E66" s="318"/>
      <c r="F66" s="318"/>
      <c r="G66" s="318"/>
      <c r="H66" s="318"/>
      <c r="I66" s="318"/>
      <c r="J66" s="318"/>
      <c r="K66" s="318"/>
      <c r="L66" s="318"/>
      <c r="M66" s="318"/>
      <c r="N66" s="318"/>
      <c r="O66" s="318"/>
      <c r="P66" s="318"/>
      <c r="Q66" s="318"/>
      <c r="R66" s="319"/>
      <c r="S66" s="65"/>
    </row>
    <row r="67" spans="1:20" s="2" customFormat="1" ht="27.9" customHeight="1" thickBot="1" x14ac:dyDescent="0.35">
      <c r="A67" s="65"/>
      <c r="B67" s="86">
        <v>7</v>
      </c>
      <c r="C67" s="402" t="s">
        <v>559</v>
      </c>
      <c r="D67" s="403"/>
      <c r="E67" s="403"/>
      <c r="F67" s="403"/>
      <c r="G67" s="403"/>
      <c r="H67" s="403"/>
      <c r="I67" s="403"/>
      <c r="J67" s="403"/>
      <c r="K67" s="403"/>
      <c r="L67" s="403"/>
      <c r="M67" s="403"/>
      <c r="N67" s="403"/>
      <c r="O67" s="404"/>
      <c r="P67" s="598"/>
      <c r="Q67" s="598"/>
      <c r="R67" s="598"/>
      <c r="S67" s="65"/>
      <c r="T67" s="5"/>
    </row>
    <row r="68" spans="1:20" ht="27" customHeight="1" thickBot="1" x14ac:dyDescent="0.35">
      <c r="A68" s="65"/>
      <c r="B68" s="248">
        <v>7.1</v>
      </c>
      <c r="C68" s="564" t="s">
        <v>547</v>
      </c>
      <c r="D68" s="564"/>
      <c r="E68" s="564"/>
      <c r="F68" s="564"/>
      <c r="G68" s="564"/>
      <c r="H68" s="564"/>
      <c r="I68" s="564"/>
      <c r="J68" s="564"/>
      <c r="K68" s="564"/>
      <c r="L68" s="564"/>
      <c r="M68" s="564"/>
      <c r="N68" s="564"/>
      <c r="O68" s="564"/>
      <c r="P68" s="598"/>
      <c r="Q68" s="598"/>
      <c r="R68" s="598"/>
      <c r="S68" s="65"/>
      <c r="T68"/>
    </row>
    <row r="69" spans="1:20" ht="27" customHeight="1" thickBot="1" x14ac:dyDescent="0.35">
      <c r="A69" s="65"/>
      <c r="B69" s="248">
        <v>7.2</v>
      </c>
      <c r="C69" s="564" t="s">
        <v>548</v>
      </c>
      <c r="D69" s="564"/>
      <c r="E69" s="564"/>
      <c r="F69" s="564"/>
      <c r="G69" s="564"/>
      <c r="H69" s="564"/>
      <c r="I69" s="564"/>
      <c r="J69" s="564"/>
      <c r="K69" s="564"/>
      <c r="L69" s="564"/>
      <c r="M69" s="564"/>
      <c r="N69" s="564"/>
      <c r="O69" s="564"/>
      <c r="P69" s="598"/>
      <c r="Q69" s="598"/>
      <c r="R69" s="598"/>
      <c r="S69" s="65"/>
      <c r="T69"/>
    </row>
    <row r="70" spans="1:20" ht="16.2" thickBot="1" x14ac:dyDescent="0.35">
      <c r="A70" s="65"/>
      <c r="B70" s="11"/>
      <c r="C70" s="11"/>
      <c r="D70" s="11"/>
      <c r="E70" s="11"/>
      <c r="F70" s="11"/>
      <c r="G70" s="11"/>
      <c r="H70" s="11"/>
      <c r="I70" s="11"/>
      <c r="J70" s="11"/>
      <c r="K70" s="11"/>
      <c r="L70" s="11"/>
      <c r="M70" s="11"/>
      <c r="N70" s="11"/>
      <c r="O70" s="11"/>
      <c r="P70" s="11"/>
      <c r="Q70" s="11"/>
      <c r="R70" s="320"/>
      <c r="S70" s="65"/>
    </row>
    <row r="71" spans="1:20" ht="16.2" thickBot="1" x14ac:dyDescent="0.35">
      <c r="A71" s="65"/>
      <c r="B71" s="65"/>
      <c r="C71" s="65"/>
      <c r="D71" s="65"/>
      <c r="E71" s="65"/>
      <c r="F71" s="65"/>
      <c r="G71" s="65"/>
      <c r="H71" s="65"/>
      <c r="I71" s="65"/>
      <c r="J71" s="65"/>
      <c r="K71" s="65"/>
      <c r="L71" s="65"/>
      <c r="M71" s="65"/>
      <c r="N71" s="65"/>
      <c r="O71" s="65"/>
      <c r="P71" s="65"/>
      <c r="Q71" s="65"/>
      <c r="R71" s="65"/>
      <c r="S71" s="65"/>
    </row>
  </sheetData>
  <mergeCells count="164">
    <mergeCell ref="C67:O67"/>
    <mergeCell ref="P67:R67"/>
    <mergeCell ref="C68:O68"/>
    <mergeCell ref="P68:R68"/>
    <mergeCell ref="C69:O69"/>
    <mergeCell ref="P69:R69"/>
    <mergeCell ref="C62:O62"/>
    <mergeCell ref="P62:R62"/>
    <mergeCell ref="C63:O63"/>
    <mergeCell ref="P63:R63"/>
    <mergeCell ref="P65:R65"/>
    <mergeCell ref="C64:D64"/>
    <mergeCell ref="E64:O64"/>
    <mergeCell ref="P64:R64"/>
    <mergeCell ref="C65:O65"/>
    <mergeCell ref="C59:O59"/>
    <mergeCell ref="P59:R59"/>
    <mergeCell ref="P56:R56"/>
    <mergeCell ref="C57:O57"/>
    <mergeCell ref="P57:R57"/>
    <mergeCell ref="C58:O58"/>
    <mergeCell ref="P58:R58"/>
    <mergeCell ref="C56:O56"/>
    <mergeCell ref="C61:O61"/>
    <mergeCell ref="P61:R61"/>
    <mergeCell ref="F3:R3"/>
    <mergeCell ref="C5:O5"/>
    <mergeCell ref="C6:H6"/>
    <mergeCell ref="C26:H26"/>
    <mergeCell ref="I26:O26"/>
    <mergeCell ref="P26:R26"/>
    <mergeCell ref="C42:H42"/>
    <mergeCell ref="I42:O42"/>
    <mergeCell ref="P42:R42"/>
    <mergeCell ref="I12:O12"/>
    <mergeCell ref="P5:R5"/>
    <mergeCell ref="P9:R9"/>
    <mergeCell ref="P10:R10"/>
    <mergeCell ref="P11:R11"/>
    <mergeCell ref="I7:O7"/>
    <mergeCell ref="I8:O8"/>
    <mergeCell ref="I9:O9"/>
    <mergeCell ref="I10:O10"/>
    <mergeCell ref="I11:O11"/>
    <mergeCell ref="C22:H22"/>
    <mergeCell ref="C23:H23"/>
    <mergeCell ref="C24:H24"/>
    <mergeCell ref="P12:R12"/>
    <mergeCell ref="C12:H12"/>
    <mergeCell ref="C7:H7"/>
    <mergeCell ref="C8:H8"/>
    <mergeCell ref="C9:H9"/>
    <mergeCell ref="C16:H16"/>
    <mergeCell ref="I16:O16"/>
    <mergeCell ref="P16:R16"/>
    <mergeCell ref="P17:R17"/>
    <mergeCell ref="P18:R18"/>
    <mergeCell ref="P19:R19"/>
    <mergeCell ref="P7:R7"/>
    <mergeCell ref="P8:R8"/>
    <mergeCell ref="C14:H14"/>
    <mergeCell ref="I14:O14"/>
    <mergeCell ref="I17:O17"/>
    <mergeCell ref="I18:O18"/>
    <mergeCell ref="I19:O19"/>
    <mergeCell ref="C17:H17"/>
    <mergeCell ref="C18:H18"/>
    <mergeCell ref="C19:H19"/>
    <mergeCell ref="C10:H10"/>
    <mergeCell ref="C11:H11"/>
    <mergeCell ref="C13:H13"/>
    <mergeCell ref="I13:O13"/>
    <mergeCell ref="P13:R13"/>
    <mergeCell ref="P14:R14"/>
    <mergeCell ref="P22:R22"/>
    <mergeCell ref="P23:R23"/>
    <mergeCell ref="P24:R24"/>
    <mergeCell ref="P20:R20"/>
    <mergeCell ref="I20:O20"/>
    <mergeCell ref="C20:H20"/>
    <mergeCell ref="P21:R21"/>
    <mergeCell ref="C21:H21"/>
    <mergeCell ref="I21:O21"/>
    <mergeCell ref="C29:H29"/>
    <mergeCell ref="I29:O29"/>
    <mergeCell ref="I22:O22"/>
    <mergeCell ref="I23:O23"/>
    <mergeCell ref="I24:O24"/>
    <mergeCell ref="I27:O27"/>
    <mergeCell ref="C27:H27"/>
    <mergeCell ref="P27:R27"/>
    <mergeCell ref="C35:H35"/>
    <mergeCell ref="I35:O35"/>
    <mergeCell ref="P35:R35"/>
    <mergeCell ref="I34:O34"/>
    <mergeCell ref="P34:R34"/>
    <mergeCell ref="P29:R29"/>
    <mergeCell ref="C30:H30"/>
    <mergeCell ref="I30:O30"/>
    <mergeCell ref="P30:R30"/>
    <mergeCell ref="C31:H31"/>
    <mergeCell ref="I31:O31"/>
    <mergeCell ref="P31:R31"/>
    <mergeCell ref="C32:H32"/>
    <mergeCell ref="I32:O32"/>
    <mergeCell ref="C33:H33"/>
    <mergeCell ref="I33:O33"/>
    <mergeCell ref="P32:R32"/>
    <mergeCell ref="P33:R33"/>
    <mergeCell ref="C34:H34"/>
    <mergeCell ref="C28:H28"/>
    <mergeCell ref="I28:O28"/>
    <mergeCell ref="P28:R28"/>
    <mergeCell ref="C45:H45"/>
    <mergeCell ref="I45:O45"/>
    <mergeCell ref="C46:H46"/>
    <mergeCell ref="I46:O46"/>
    <mergeCell ref="P45:R45"/>
    <mergeCell ref="P46:R46"/>
    <mergeCell ref="C36:H36"/>
    <mergeCell ref="I36:O36"/>
    <mergeCell ref="P36:R36"/>
    <mergeCell ref="C44:H44"/>
    <mergeCell ref="I44:O44"/>
    <mergeCell ref="P44:R44"/>
    <mergeCell ref="C43:H43"/>
    <mergeCell ref="I43:O43"/>
    <mergeCell ref="P43:R43"/>
    <mergeCell ref="I37:O37"/>
    <mergeCell ref="P37:R37"/>
    <mergeCell ref="C39:H39"/>
    <mergeCell ref="I39:O39"/>
    <mergeCell ref="P39:R39"/>
    <mergeCell ref="C40:H40"/>
    <mergeCell ref="I40:O40"/>
    <mergeCell ref="P40:R40"/>
    <mergeCell ref="C38:H38"/>
    <mergeCell ref="I38:O38"/>
    <mergeCell ref="P38:R38"/>
    <mergeCell ref="C37:H37"/>
    <mergeCell ref="C49:H49"/>
    <mergeCell ref="I49:O49"/>
    <mergeCell ref="P49:R49"/>
    <mergeCell ref="C50:H50"/>
    <mergeCell ref="I50:O50"/>
    <mergeCell ref="P50:R50"/>
    <mergeCell ref="C47:H47"/>
    <mergeCell ref="I47:O47"/>
    <mergeCell ref="P47:R47"/>
    <mergeCell ref="C48:H48"/>
    <mergeCell ref="I48:O48"/>
    <mergeCell ref="P48:R48"/>
    <mergeCell ref="C53:H53"/>
    <mergeCell ref="I53:O53"/>
    <mergeCell ref="P53:R53"/>
    <mergeCell ref="C54:H54"/>
    <mergeCell ref="I54:O54"/>
    <mergeCell ref="P54:R54"/>
    <mergeCell ref="C51:H51"/>
    <mergeCell ref="I51:O51"/>
    <mergeCell ref="P51:R51"/>
    <mergeCell ref="C52:H52"/>
    <mergeCell ref="I52:O52"/>
    <mergeCell ref="P52:R52"/>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B2:AR68"/>
  <sheetViews>
    <sheetView topLeftCell="B23" zoomScaleNormal="100" zoomScalePageLayoutView="125" workbookViewId="0">
      <selection activeCell="AK18" sqref="AK18"/>
    </sheetView>
  </sheetViews>
  <sheetFormatPr defaultColWidth="3.09765625" defaultRowHeight="15.6" x14ac:dyDescent="0.3"/>
  <cols>
    <col min="1" max="1" width="6.59765625" customWidth="1"/>
    <col min="9" max="9" width="7.8984375" bestFit="1" customWidth="1"/>
    <col min="30" max="30" width="3.8984375" customWidth="1"/>
    <col min="31" max="32" width="2.8984375" customWidth="1"/>
    <col min="33" max="33" width="3.5" customWidth="1"/>
    <col min="34" max="34" width="2.59765625" customWidth="1"/>
    <col min="35" max="35" width="2.3984375" customWidth="1"/>
    <col min="36" max="36" width="4.3984375" customWidth="1"/>
    <col min="37" max="37" width="2.59765625" customWidth="1"/>
    <col min="38" max="38" width="2.3984375" customWidth="1"/>
    <col min="40" max="40" width="2.59765625" customWidth="1"/>
    <col min="41" max="41" width="2.5" customWidth="1"/>
    <col min="44" max="44" width="2.3984375" customWidth="1"/>
  </cols>
  <sheetData>
    <row r="2" spans="2:44" x14ac:dyDescent="0.3">
      <c r="E2" t="s">
        <v>567</v>
      </c>
    </row>
    <row r="3" spans="2:44" x14ac:dyDescent="0.3">
      <c r="E3" t="s">
        <v>568</v>
      </c>
    </row>
    <row r="5" spans="2:44" x14ac:dyDescent="0.3">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row>
    <row r="6" spans="2:44" x14ac:dyDescent="0.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2:44" ht="12.9" customHeight="1" x14ac:dyDescent="0.3">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row>
    <row r="8" spans="2:44" s="16" customFormat="1" x14ac:dyDescent="0.3">
      <c r="B8" s="164"/>
      <c r="C8" s="164"/>
      <c r="D8" s="164"/>
      <c r="E8" s="164"/>
      <c r="F8" s="164"/>
      <c r="G8" s="622"/>
      <c r="H8" s="622"/>
      <c r="I8" s="622"/>
      <c r="J8" s="622"/>
      <c r="K8" s="622"/>
      <c r="L8" s="622"/>
      <c r="M8" s="622"/>
      <c r="N8" s="622"/>
      <c r="O8" s="622"/>
      <c r="P8" s="622"/>
      <c r="Q8" s="622"/>
      <c r="R8" s="21"/>
      <c r="T8" s="20"/>
      <c r="U8" s="20"/>
      <c r="V8" s="622"/>
      <c r="W8" s="622"/>
      <c r="X8" s="622"/>
      <c r="Y8" s="622"/>
      <c r="Z8" s="622"/>
      <c r="AA8" s="622"/>
      <c r="AB8" s="622"/>
      <c r="AC8" s="622"/>
      <c r="AE8" s="20"/>
      <c r="AF8" s="20"/>
      <c r="AG8" s="622"/>
      <c r="AH8" s="622"/>
      <c r="AJ8" s="20"/>
      <c r="AK8" s="20"/>
      <c r="AL8" s="20"/>
      <c r="AM8" s="622"/>
      <c r="AN8" s="622"/>
      <c r="AO8" s="622"/>
      <c r="AP8" s="622"/>
      <c r="AQ8" s="622"/>
      <c r="AR8" s="21"/>
    </row>
    <row r="9" spans="2:44" ht="0.9" customHeight="1" x14ac:dyDescent="0.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row>
    <row r="10" spans="2:44" x14ac:dyDescent="0.3">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row>
    <row r="11" spans="2:44" ht="22.5" customHeight="1" x14ac:dyDescent="0.3">
      <c r="B11" s="16"/>
      <c r="C11" s="16"/>
      <c r="D11" s="16"/>
      <c r="E11" s="16"/>
      <c r="F11" s="16"/>
      <c r="G11" s="16"/>
      <c r="H11" s="16"/>
      <c r="I11" s="623" t="str">
        <f>IF(ISTEXT('Cover Sheet'!C5),'Cover Sheet'!C5," ")</f>
        <v xml:space="preserve"> </v>
      </c>
      <c r="J11" s="623"/>
      <c r="K11" s="623"/>
      <c r="L11" s="623"/>
      <c r="M11" s="623"/>
      <c r="N11" s="623"/>
      <c r="O11" s="623"/>
      <c r="P11" s="623"/>
      <c r="Q11" s="623"/>
      <c r="R11" s="623"/>
      <c r="S11" s="623"/>
      <c r="T11" s="623"/>
      <c r="U11" s="623"/>
      <c r="V11" s="302"/>
      <c r="W11" s="302"/>
      <c r="X11" s="302"/>
      <c r="Y11" s="302"/>
      <c r="Z11" s="623" t="str">
        <f>IF(ISTEXT('Cover Sheet'!E7),'Cover Sheet'!E7," ")</f>
        <v xml:space="preserve"> </v>
      </c>
      <c r="AA11" s="623"/>
      <c r="AB11" s="623"/>
      <c r="AC11" s="623"/>
      <c r="AD11" s="623"/>
      <c r="AE11" s="623"/>
      <c r="AF11" s="623"/>
      <c r="AG11" s="303"/>
      <c r="AH11" s="303"/>
      <c r="AI11" s="623" t="str">
        <f>IF(ISTEXT('Cover Sheet'!F7),'Cover Sheet'!F7," ")</f>
        <v xml:space="preserve"> </v>
      </c>
      <c r="AJ11" s="623"/>
      <c r="AK11" s="303"/>
      <c r="AL11" s="623" t="str">
        <f>IF(ISNUMBER('Cover Sheet'!G7),'Cover Sheet'!G7," ")</f>
        <v xml:space="preserve"> </v>
      </c>
      <c r="AM11" s="623"/>
      <c r="AN11" s="623"/>
      <c r="AO11" s="623"/>
      <c r="AP11" s="16"/>
      <c r="AQ11" s="16"/>
      <c r="AR11" s="16"/>
    </row>
    <row r="12" spans="2:44" x14ac:dyDescent="0.3">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row>
    <row r="13" spans="2:44" x14ac:dyDescent="0.3">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row>
    <row r="14" spans="2:44" ht="18.899999999999999" customHeight="1" x14ac:dyDescent="0.3">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row>
    <row r="15" spans="2:44" ht="2.1" customHeight="1" x14ac:dyDescent="0.3">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row>
    <row r="16" spans="2:44" ht="27.9" customHeight="1" x14ac:dyDescent="0.3">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622"/>
      <c r="AH16" s="622"/>
      <c r="AI16" s="622"/>
      <c r="AJ16" s="622"/>
      <c r="AK16" s="622"/>
      <c r="AL16" s="622"/>
      <c r="AM16" s="622"/>
      <c r="AN16" s="622"/>
      <c r="AO16" s="622"/>
      <c r="AP16" s="622"/>
      <c r="AQ16" s="622"/>
      <c r="AR16" s="622"/>
    </row>
    <row r="17" spans="2:44" ht="28.5" customHeight="1" x14ac:dyDescent="0.3">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622"/>
      <c r="AH17" s="622"/>
      <c r="AI17" s="622"/>
      <c r="AJ17" s="622"/>
      <c r="AK17" s="622"/>
      <c r="AL17" s="622"/>
      <c r="AM17" s="622"/>
      <c r="AN17" s="622"/>
      <c r="AO17" s="622"/>
      <c r="AP17" s="622"/>
      <c r="AQ17" s="622"/>
      <c r="AR17" s="622"/>
    </row>
    <row r="18" spans="2:44" ht="15.75" customHeight="1" x14ac:dyDescent="0.3">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622"/>
      <c r="AH18" s="622"/>
      <c r="AI18" s="622"/>
      <c r="AK18" s="303" t="s">
        <v>502</v>
      </c>
      <c r="AL18" s="303"/>
      <c r="AM18" s="622"/>
      <c r="AN18" s="622"/>
      <c r="AO18" s="622"/>
      <c r="AP18" s="622"/>
      <c r="AQ18" s="622"/>
      <c r="AR18" s="622"/>
    </row>
    <row r="19" spans="2:44" ht="21.75" customHeight="1" x14ac:dyDescent="0.3">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622"/>
      <c r="AH19" s="622"/>
      <c r="AI19" s="622"/>
      <c r="AJ19" s="622"/>
      <c r="AK19" s="622"/>
      <c r="AL19" s="622"/>
      <c r="AM19" s="622"/>
      <c r="AN19" s="622"/>
      <c r="AO19" s="622"/>
    </row>
    <row r="20" spans="2:44" ht="17.25" customHeight="1" x14ac:dyDescent="0.3">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622"/>
      <c r="AH20" s="622"/>
      <c r="AI20" s="622"/>
      <c r="AJ20" s="622"/>
      <c r="AK20" s="622"/>
      <c r="AL20" s="622"/>
      <c r="AM20" s="622"/>
      <c r="AN20" s="622"/>
      <c r="AO20" s="622"/>
    </row>
    <row r="21" spans="2:44" ht="11.25" customHeight="1" x14ac:dyDescent="0.3">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622"/>
      <c r="AH21" s="622"/>
      <c r="AI21" s="622"/>
      <c r="AJ21" s="622"/>
      <c r="AK21" s="622"/>
      <c r="AL21" s="622"/>
      <c r="AM21" s="622"/>
      <c r="AN21" s="622"/>
      <c r="AO21" s="622"/>
    </row>
    <row r="22" spans="2:44" ht="15.75" customHeight="1" x14ac:dyDescent="0.3">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622"/>
      <c r="AH22" s="622"/>
      <c r="AI22" s="622"/>
      <c r="AJ22" s="622"/>
      <c r="AK22" s="622"/>
      <c r="AL22" s="622"/>
      <c r="AM22" s="622"/>
      <c r="AN22" s="622"/>
      <c r="AO22" s="622"/>
    </row>
    <row r="23" spans="2:44" ht="12" customHeight="1" x14ac:dyDescent="0.3">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622"/>
      <c r="AH23" s="622"/>
      <c r="AI23" s="622"/>
      <c r="AJ23" s="622"/>
      <c r="AK23" s="622"/>
      <c r="AL23" s="622"/>
      <c r="AM23" s="622"/>
      <c r="AN23" s="622"/>
      <c r="AO23" s="622"/>
    </row>
    <row r="24" spans="2:44" ht="15" customHeight="1" x14ac:dyDescent="0.3">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622"/>
      <c r="AH24" s="622"/>
      <c r="AI24" s="622"/>
      <c r="AJ24" s="622"/>
      <c r="AK24" s="622"/>
      <c r="AL24" s="622"/>
      <c r="AM24" s="622"/>
      <c r="AN24" s="622"/>
      <c r="AO24" s="622"/>
    </row>
    <row r="25" spans="2:44" ht="9.75" customHeight="1" x14ac:dyDescent="0.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622"/>
      <c r="AH25" s="622"/>
      <c r="AI25" s="622"/>
      <c r="AJ25" s="622"/>
      <c r="AK25" s="622"/>
      <c r="AL25" s="622"/>
      <c r="AM25" s="622"/>
      <c r="AN25" s="622"/>
      <c r="AO25" s="622"/>
    </row>
    <row r="26" spans="2:44" ht="12" customHeight="1" x14ac:dyDescent="0.3">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622"/>
      <c r="AH26" s="622"/>
      <c r="AI26" s="622"/>
      <c r="AJ26" s="622"/>
      <c r="AK26" s="622"/>
      <c r="AL26" s="622"/>
      <c r="AM26" s="622"/>
      <c r="AN26" s="622"/>
      <c r="AO26" s="622"/>
    </row>
    <row r="27" spans="2:44" ht="13.5" customHeight="1" x14ac:dyDescent="0.3">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622"/>
      <c r="AH27" s="622"/>
      <c r="AI27" s="622"/>
      <c r="AJ27" s="622"/>
      <c r="AK27" s="622"/>
      <c r="AL27" s="622"/>
      <c r="AM27" s="622"/>
      <c r="AN27" s="622"/>
      <c r="AO27" s="622"/>
    </row>
    <row r="28" spans="2:44" ht="15" customHeight="1" x14ac:dyDescent="0.3">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622"/>
      <c r="AH28" s="622"/>
      <c r="AI28" s="622"/>
      <c r="AJ28" s="622"/>
      <c r="AK28" s="622"/>
      <c r="AL28" s="622"/>
      <c r="AM28" s="622"/>
      <c r="AN28" s="622"/>
      <c r="AO28" s="622"/>
    </row>
    <row r="29" spans="2:44" ht="17.25" customHeight="1" x14ac:dyDescent="0.3">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622"/>
      <c r="AH29" s="622"/>
      <c r="AI29" s="622"/>
      <c r="AJ29" s="622"/>
      <c r="AK29" s="622"/>
      <c r="AL29" s="622"/>
      <c r="AM29" s="622"/>
      <c r="AN29" s="622"/>
      <c r="AO29" s="622"/>
    </row>
    <row r="30" spans="2:44" ht="15" customHeight="1" x14ac:dyDescent="0.3">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622"/>
      <c r="AH30" s="622"/>
      <c r="AI30" s="622"/>
      <c r="AJ30" s="622"/>
      <c r="AK30" s="622"/>
      <c r="AL30" s="622"/>
      <c r="AM30" s="622"/>
      <c r="AN30" s="622"/>
      <c r="AO30" s="622"/>
    </row>
    <row r="31" spans="2:44" ht="21" customHeight="1" x14ac:dyDescent="0.3">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622"/>
      <c r="AH31" s="622"/>
      <c r="AI31" s="622"/>
      <c r="AJ31" s="622"/>
      <c r="AK31" s="622"/>
      <c r="AL31" s="622"/>
      <c r="AM31" s="622"/>
      <c r="AN31" s="622"/>
      <c r="AO31" s="622"/>
    </row>
    <row r="32" spans="2:44" ht="16.5" customHeight="1" x14ac:dyDescent="0.3">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622"/>
      <c r="AH32" s="622"/>
      <c r="AI32" s="622"/>
      <c r="AJ32" s="622"/>
      <c r="AK32" s="622"/>
      <c r="AL32" s="622"/>
      <c r="AM32" s="622"/>
      <c r="AN32" s="622"/>
      <c r="AO32" s="622"/>
    </row>
    <row r="33" spans="2:44" ht="21.9" customHeight="1" x14ac:dyDescent="0.3">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622"/>
      <c r="AH33" s="622"/>
      <c r="AI33" s="622"/>
      <c r="AJ33" s="622"/>
      <c r="AK33" s="622"/>
      <c r="AL33" s="622"/>
      <c r="AM33" s="622"/>
      <c r="AN33" s="622"/>
      <c r="AO33" s="622"/>
    </row>
    <row r="34" spans="2:44" ht="15" customHeight="1" x14ac:dyDescent="0.3">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622"/>
      <c r="AH34" s="622"/>
      <c r="AI34" s="622"/>
      <c r="AJ34" s="622"/>
      <c r="AK34" s="622"/>
      <c r="AL34" s="622"/>
      <c r="AM34" s="622"/>
      <c r="AN34" s="622"/>
      <c r="AO34" s="622"/>
    </row>
    <row r="35" spans="2:44" ht="14.25" customHeight="1" x14ac:dyDescent="0.3">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622"/>
      <c r="AH35" s="622"/>
      <c r="AI35" s="622"/>
      <c r="AJ35" s="622"/>
      <c r="AK35" s="622"/>
      <c r="AL35" s="622"/>
      <c r="AM35" s="622"/>
      <c r="AN35" s="622"/>
      <c r="AO35" s="622"/>
    </row>
    <row r="36" spans="2:44" ht="14.25" customHeight="1" x14ac:dyDescent="0.3">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622"/>
      <c r="AH36" s="622"/>
      <c r="AI36" s="622"/>
      <c r="AJ36" s="622"/>
      <c r="AK36" s="622"/>
      <c r="AL36" s="622"/>
      <c r="AM36" s="622"/>
      <c r="AN36" s="622"/>
      <c r="AO36" s="622"/>
    </row>
    <row r="37" spans="2:44" ht="21" hidden="1" customHeight="1" x14ac:dyDescent="0.3">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622"/>
      <c r="AH37" s="622"/>
      <c r="AI37" s="622"/>
      <c r="AJ37" s="622"/>
      <c r="AK37" s="622"/>
      <c r="AL37" s="622"/>
      <c r="AM37" s="622"/>
      <c r="AN37" s="622"/>
      <c r="AO37" s="622"/>
    </row>
    <row r="38" spans="2:44" ht="13.5" customHeight="1" x14ac:dyDescent="0.3">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622"/>
      <c r="AH38" s="622"/>
      <c r="AI38" s="622"/>
      <c r="AJ38" s="622"/>
      <c r="AK38" s="622"/>
      <c r="AL38" s="622"/>
      <c r="AM38" s="622"/>
      <c r="AN38" s="622"/>
      <c r="AO38" s="622"/>
    </row>
    <row r="39" spans="2:44" ht="15" customHeight="1" x14ac:dyDescent="0.3">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622"/>
      <c r="AH39" s="622"/>
      <c r="AI39" s="622"/>
      <c r="AJ39" s="622"/>
      <c r="AK39" s="622"/>
      <c r="AL39" s="622"/>
      <c r="AM39" s="622"/>
      <c r="AN39" s="622"/>
      <c r="AO39" s="622"/>
    </row>
    <row r="40" spans="2:44" ht="15.75" customHeight="1" x14ac:dyDescent="0.3">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622"/>
      <c r="AH40" s="622"/>
      <c r="AI40" s="622"/>
      <c r="AJ40" s="622"/>
      <c r="AK40" s="622"/>
      <c r="AL40" s="622"/>
      <c r="AM40" s="622"/>
      <c r="AN40" s="622"/>
      <c r="AO40" s="622"/>
    </row>
    <row r="41" spans="2:44" ht="15" customHeight="1" x14ac:dyDescent="0.3">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row>
    <row r="42" spans="2:44" ht="18" customHeight="1" x14ac:dyDescent="0.3">
      <c r="B42" s="431"/>
      <c r="C42" s="431"/>
      <c r="D42" s="431"/>
      <c r="E42" s="431"/>
      <c r="F42" s="431"/>
      <c r="G42" s="431"/>
      <c r="H42" s="622"/>
      <c r="I42" s="622"/>
      <c r="J42" s="622"/>
      <c r="K42" s="622"/>
      <c r="L42" s="622"/>
      <c r="M42" s="622"/>
      <c r="N42" s="622"/>
      <c r="O42" s="622"/>
      <c r="P42" s="622"/>
      <c r="Q42" s="622"/>
      <c r="R42" s="622"/>
      <c r="S42" s="622"/>
      <c r="T42" s="622"/>
      <c r="U42" s="622"/>
      <c r="V42" s="622"/>
      <c r="W42" s="622"/>
      <c r="X42" s="622"/>
      <c r="Y42" s="622"/>
      <c r="Z42" s="622"/>
      <c r="AA42" s="622"/>
      <c r="AB42" s="622"/>
      <c r="AC42" s="622"/>
      <c r="AD42" s="622"/>
      <c r="AE42" s="622"/>
      <c r="AF42" s="622"/>
      <c r="AG42" s="622"/>
      <c r="AH42" s="622"/>
      <c r="AI42" s="622"/>
      <c r="AJ42" s="622"/>
      <c r="AK42" s="622"/>
      <c r="AL42" s="622"/>
      <c r="AM42" s="622"/>
      <c r="AN42" s="622"/>
      <c r="AO42" s="622"/>
      <c r="AP42" s="622"/>
      <c r="AQ42" s="622"/>
      <c r="AR42" s="622"/>
    </row>
    <row r="43" spans="2:44" ht="15" customHeight="1" x14ac:dyDescent="0.3">
      <c r="B43" s="16"/>
      <c r="C43" s="16"/>
      <c r="D43" s="16"/>
      <c r="E43" s="16"/>
      <c r="F43" s="301"/>
      <c r="G43" s="301"/>
      <c r="H43" s="622"/>
      <c r="I43" s="622"/>
      <c r="J43" s="622"/>
      <c r="K43" s="622"/>
      <c r="L43" s="622"/>
      <c r="M43" s="622"/>
      <c r="N43" s="622"/>
      <c r="O43" s="622"/>
      <c r="P43" s="622"/>
      <c r="Q43" s="622"/>
      <c r="R43" s="622"/>
      <c r="S43" s="301"/>
      <c r="T43" s="301"/>
      <c r="U43" s="301"/>
      <c r="V43" s="301"/>
      <c r="W43" s="301"/>
      <c r="X43" s="301"/>
      <c r="Y43" s="301"/>
      <c r="Z43" s="301"/>
      <c r="AA43" s="301"/>
      <c r="AB43" s="301"/>
      <c r="AC43" s="301"/>
      <c r="AD43" s="622"/>
      <c r="AE43" s="622"/>
      <c r="AF43" s="622"/>
      <c r="AG43" s="622"/>
      <c r="AH43" s="301"/>
      <c r="AI43" s="301"/>
      <c r="AJ43" s="301"/>
      <c r="AK43" s="301"/>
      <c r="AL43" s="301"/>
      <c r="AM43" s="301"/>
      <c r="AN43" s="622"/>
      <c r="AO43" s="622"/>
      <c r="AP43" s="622"/>
      <c r="AQ43" s="622"/>
      <c r="AR43" s="622"/>
    </row>
    <row r="44" spans="2:44" ht="9" customHeight="1" x14ac:dyDescent="0.3">
      <c r="B44" s="431"/>
      <c r="C44" s="431"/>
      <c r="D44" s="431"/>
      <c r="E44" s="431"/>
      <c r="F44" s="431"/>
      <c r="G44" s="431"/>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c r="AG44" s="622"/>
      <c r="AH44" s="622"/>
      <c r="AI44" s="622"/>
      <c r="AJ44" s="622"/>
      <c r="AK44" s="622"/>
      <c r="AL44" s="622"/>
      <c r="AM44" s="622"/>
      <c r="AN44" s="622"/>
      <c r="AO44" s="622"/>
      <c r="AP44" s="622"/>
      <c r="AQ44" s="622"/>
      <c r="AR44" s="622"/>
    </row>
    <row r="45" spans="2:44" x14ac:dyDescent="0.3">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row>
    <row r="46" spans="2:44" ht="11.25" customHeight="1" x14ac:dyDescent="0.3">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row>
    <row r="48" spans="2:44" ht="15" customHeight="1" x14ac:dyDescent="0.3"/>
    <row r="49" ht="13.5" customHeight="1" x14ac:dyDescent="0.3"/>
    <row r="51" ht="14.25" customHeight="1" x14ac:dyDescent="0.3"/>
    <row r="54" ht="9.75" customHeight="1" x14ac:dyDescent="0.3"/>
    <row r="55" ht="16.5" customHeight="1" x14ac:dyDescent="0.3"/>
    <row r="57" ht="10.5" customHeight="1" x14ac:dyDescent="0.3"/>
    <row r="58" ht="15" customHeight="1" x14ac:dyDescent="0.3"/>
    <row r="59" ht="20.25" customHeight="1" x14ac:dyDescent="0.3"/>
    <row r="60" ht="6.75" customHeight="1" x14ac:dyDescent="0.3"/>
    <row r="62" ht="4.5" customHeight="1" x14ac:dyDescent="0.3"/>
    <row r="63" ht="14.25" customHeight="1" x14ac:dyDescent="0.3"/>
    <row r="64" ht="15" customHeight="1" x14ac:dyDescent="0.3"/>
    <row r="65" spans="9:41" ht="20.25" customHeight="1" x14ac:dyDescent="0.35">
      <c r="I65" s="22" t="str">
        <f>IF(ISTEXT('Cover Sheet'!I5),'Cover Sheet'!I5,"")</f>
        <v/>
      </c>
      <c r="J65" s="22"/>
      <c r="K65" s="22"/>
      <c r="L65" s="22"/>
      <c r="M65" s="22"/>
      <c r="N65" s="22"/>
      <c r="O65" s="22"/>
      <c r="P65" s="22"/>
      <c r="Q65" s="22"/>
      <c r="R65" s="22"/>
      <c r="S65" s="22"/>
      <c r="T65" s="22"/>
      <c r="U65" s="22"/>
      <c r="V65" s="22"/>
      <c r="W65" s="22"/>
      <c r="X65" s="22"/>
      <c r="Y65" s="22"/>
      <c r="Z65" s="22"/>
      <c r="AA65" s="22" t="str">
        <f>IF(ISTEXT('Cover Sheet'!J7),'Cover Sheet'!J7,"")</f>
        <v/>
      </c>
    </row>
    <row r="66" spans="9:41" ht="30" customHeight="1" x14ac:dyDescent="0.35">
      <c r="I66" s="22" t="str">
        <f>IF(ISTEXT('Cover Sheet'!H5),'Cover Sheet'!H5,"")</f>
        <v/>
      </c>
      <c r="J66" s="22"/>
      <c r="K66" s="22"/>
      <c r="L66" s="22"/>
      <c r="M66" s="22"/>
      <c r="N66" s="22"/>
      <c r="O66" s="22"/>
      <c r="P66" s="22"/>
      <c r="Q66" s="22"/>
      <c r="R66" s="22"/>
      <c r="S66" s="22"/>
      <c r="T66" s="22"/>
      <c r="U66" s="22"/>
      <c r="V66" s="22"/>
      <c r="W66" s="22"/>
      <c r="X66" s="22"/>
      <c r="Y66" s="22"/>
      <c r="Z66" s="22"/>
      <c r="AA66" s="22" t="str">
        <f>IF(ISTEXT('Cover Sheet'!K7),'Cover Sheet'!K7,"")</f>
        <v/>
      </c>
    </row>
    <row r="67" spans="9:41" ht="32.25" customHeight="1" x14ac:dyDescent="0.35">
      <c r="Q67" s="625">
        <f ca="1">TODAY()</f>
        <v>43514</v>
      </c>
      <c r="R67" s="625"/>
      <c r="S67" s="625"/>
      <c r="T67" s="625"/>
      <c r="U67" s="625"/>
      <c r="V67" s="625"/>
      <c r="AJ67" s="624">
        <f ca="1">TODAY()</f>
        <v>43514</v>
      </c>
      <c r="AK67" s="624"/>
      <c r="AL67" s="624"/>
      <c r="AM67" s="624"/>
      <c r="AN67" s="624"/>
      <c r="AO67" s="624"/>
    </row>
    <row r="68" spans="9:41" ht="17.25" customHeight="1" x14ac:dyDescent="0.3"/>
  </sheetData>
  <mergeCells count="102">
    <mergeCell ref="AJ67:AO67"/>
    <mergeCell ref="Q67:V67"/>
    <mergeCell ref="AN42:AR42"/>
    <mergeCell ref="AN43:AR43"/>
    <mergeCell ref="AN44:AR44"/>
    <mergeCell ref="B44:G44"/>
    <mergeCell ref="S44:AC44"/>
    <mergeCell ref="AH44:AM44"/>
    <mergeCell ref="AH42:AM42"/>
    <mergeCell ref="S42:AC42"/>
    <mergeCell ref="B42:G42"/>
    <mergeCell ref="AD42:AG42"/>
    <mergeCell ref="H42:R42"/>
    <mergeCell ref="H43:R43"/>
    <mergeCell ref="H44:R44"/>
    <mergeCell ref="AD43:AG43"/>
    <mergeCell ref="AD44:AG44"/>
    <mergeCell ref="AG39:AI39"/>
    <mergeCell ref="AJ39:AL39"/>
    <mergeCell ref="AM39:AO39"/>
    <mergeCell ref="AG40:AI40"/>
    <mergeCell ref="AJ40:AL40"/>
    <mergeCell ref="AM40:AO40"/>
    <mergeCell ref="AG37:AI37"/>
    <mergeCell ref="AJ37:AL37"/>
    <mergeCell ref="AM37:AO37"/>
    <mergeCell ref="AG38:AI38"/>
    <mergeCell ref="AJ38:AL38"/>
    <mergeCell ref="AM38:AO38"/>
    <mergeCell ref="AG35:AI35"/>
    <mergeCell ref="AJ35:AL35"/>
    <mergeCell ref="AM35:AO35"/>
    <mergeCell ref="AG36:AI36"/>
    <mergeCell ref="AJ36:AL36"/>
    <mergeCell ref="AM36:AO36"/>
    <mergeCell ref="AG33:AI33"/>
    <mergeCell ref="AJ33:AL33"/>
    <mergeCell ref="AM33:AO33"/>
    <mergeCell ref="AG34:AI34"/>
    <mergeCell ref="AJ34:AL34"/>
    <mergeCell ref="AM34:AO34"/>
    <mergeCell ref="AG31:AI31"/>
    <mergeCell ref="AJ31:AL31"/>
    <mergeCell ref="AM31:AO31"/>
    <mergeCell ref="AG32:AI32"/>
    <mergeCell ref="AJ32:AL32"/>
    <mergeCell ref="AM32:AO32"/>
    <mergeCell ref="AG29:AI29"/>
    <mergeCell ref="AJ29:AL29"/>
    <mergeCell ref="AM29:AO29"/>
    <mergeCell ref="AG30:AI30"/>
    <mergeCell ref="AJ30:AL30"/>
    <mergeCell ref="AM30:AO30"/>
    <mergeCell ref="AG27:AI27"/>
    <mergeCell ref="AJ27:AL27"/>
    <mergeCell ref="AM27:AO27"/>
    <mergeCell ref="AG28:AI28"/>
    <mergeCell ref="AJ28:AL28"/>
    <mergeCell ref="AM28:AO28"/>
    <mergeCell ref="AG25:AI25"/>
    <mergeCell ref="AJ25:AL25"/>
    <mergeCell ref="AM25:AO25"/>
    <mergeCell ref="AG26:AI26"/>
    <mergeCell ref="AJ26:AL26"/>
    <mergeCell ref="AM26:AO26"/>
    <mergeCell ref="AM18:AO18"/>
    <mergeCell ref="AG23:AI23"/>
    <mergeCell ref="AJ23:AL23"/>
    <mergeCell ref="AM23:AO23"/>
    <mergeCell ref="AG24:AI24"/>
    <mergeCell ref="AJ24:AL24"/>
    <mergeCell ref="AM24:AO24"/>
    <mergeCell ref="AG21:AI21"/>
    <mergeCell ref="AJ21:AL21"/>
    <mergeCell ref="AM21:AO21"/>
    <mergeCell ref="AG22:AI22"/>
    <mergeCell ref="AJ22:AL22"/>
    <mergeCell ref="AM22:AO22"/>
    <mergeCell ref="AP18:AR18"/>
    <mergeCell ref="AG19:AI19"/>
    <mergeCell ref="AJ19:AL19"/>
    <mergeCell ref="AM19:AO19"/>
    <mergeCell ref="AG20:AI20"/>
    <mergeCell ref="AJ20:AL20"/>
    <mergeCell ref="AM20:AO20"/>
    <mergeCell ref="G8:Q8"/>
    <mergeCell ref="V8:AC8"/>
    <mergeCell ref="AG8:AH8"/>
    <mergeCell ref="AM8:AQ8"/>
    <mergeCell ref="AG16:AI16"/>
    <mergeCell ref="AJ16:AL16"/>
    <mergeCell ref="AM16:AO16"/>
    <mergeCell ref="AP16:AR16"/>
    <mergeCell ref="I11:U11"/>
    <mergeCell ref="Z11:AF11"/>
    <mergeCell ref="AI11:AJ11"/>
    <mergeCell ref="AL11:AO11"/>
    <mergeCell ref="AG17:AI17"/>
    <mergeCell ref="AJ17:AL17"/>
    <mergeCell ref="AM17:AO17"/>
    <mergeCell ref="AP17:AR17"/>
    <mergeCell ref="AG18:AI18"/>
  </mergeCells>
  <phoneticPr fontId="5" type="noConversion"/>
  <pageMargins left="0.75" right="0.75" top="1" bottom="1" header="0.5" footer="0.5"/>
  <pageSetup scale="56" orientation="portrait" horizontalDpi="4294967292" verticalDpi="4294967292" r:id="rId1"/>
  <colBreaks count="1" manualBreakCount="1">
    <brk id="44" max="1048575" man="1"/>
  </colBreaks>
  <drawing r:id="rId2"/>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15CB44A5-F6F7-4D4E-B911-CC705227FA08}">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 Sheet</vt:lpstr>
      <vt:lpstr>Building Envelope</vt:lpstr>
      <vt:lpstr>Compartmentalization</vt:lpstr>
      <vt:lpstr>Ventilation</vt:lpstr>
      <vt:lpstr>Heat + Cool</vt:lpstr>
      <vt:lpstr>Hot Water</vt:lpstr>
      <vt:lpstr>Lighting &amp; Electric Loads</vt:lpstr>
      <vt:lpstr>IAQ</vt:lpstr>
      <vt:lpstr>IAQ!Print_Area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Lisa</cp:lastModifiedBy>
  <cp:lastPrinted>2019-02-12T16:02:27Z</cp:lastPrinted>
  <dcterms:created xsi:type="dcterms:W3CDTF">2013-06-27T00:10:55Z</dcterms:created>
  <dcterms:modified xsi:type="dcterms:W3CDTF">2019-02-18T17:22:13Z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{15CB44A5-F6F7-4D4E-B911-CC705227FA08}</vt:lpwstr>
  </property>
</Properties>
</file>