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jorte\Phius Dropbox\PHIUS Shared\Certification\Project Certification\01_Calculators_Protocol\Excel\"/>
    </mc:Choice>
  </mc:AlternateContent>
  <xr:revisionPtr revIDLastSave="0" documentId="13_ncr:1_{D2DCE876-0D7F-4EDC-A23D-F17CF71D0A3A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Fastener Correction (IP)" sheetId="1" r:id="rId1"/>
    <sheet name="Menu Options" sheetId="2" state="hidden" r:id="rId2"/>
  </sheets>
  <definedNames>
    <definedName name="_R1">'Fastener Correction (IP)'!$C$37</definedName>
    <definedName name="Af">'Fastener Correction (IP)'!$C$34</definedName>
    <definedName name="d1_">'Fastener Correction (IP)'!$C$36</definedName>
    <definedName name="Fensterdaten">#REF!</definedName>
    <definedName name="lmf">'Fastener Correction (IP)'!$C$32</definedName>
    <definedName name="nf">'Fastener Correction (IP)'!$C$33</definedName>
    <definedName name="RTh">'Fastener Correction (IP)'!$C$38</definedName>
    <definedName name="Z_11660EA0_834D_4736_B93B_F44BEA6FF964_.wvu.Row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QWgZr3VzHRchHbg1j6B51dgqTTJ++Nl01rzMKzj1+iE="/>
    </ext>
  </extLst>
</workbook>
</file>

<file path=xl/calcChain.xml><?xml version="1.0" encoding="utf-8"?>
<calcChain xmlns="http://schemas.openxmlformats.org/spreadsheetml/2006/main">
  <c r="C32" i="1" l="1"/>
  <c r="C39" i="1" s="1"/>
  <c r="C36" i="1"/>
  <c r="C35" i="1"/>
  <c r="C25" i="1"/>
  <c r="C38" i="1" s="1"/>
  <c r="C23" i="1"/>
  <c r="C37" i="1" s="1"/>
  <c r="C18" i="1"/>
  <c r="C33" i="1" s="1"/>
  <c r="C13" i="1"/>
  <c r="C34" i="1" s="1"/>
  <c r="C29" i="1" l="1"/>
  <c r="C7" i="1" s="1"/>
</calcChain>
</file>

<file path=xl/sharedStrings.xml><?xml version="1.0" encoding="utf-8"?>
<sst xmlns="http://schemas.openxmlformats.org/spreadsheetml/2006/main" count="81" uniqueCount="74">
  <si>
    <t>Instructions and Notes</t>
  </si>
  <si>
    <t>Required input cells</t>
  </si>
  <si>
    <t>Calculated</t>
  </si>
  <si>
    <t>Required dropdown menu inputs</t>
  </si>
  <si>
    <t>Results</t>
  </si>
  <si>
    <t>Units</t>
  </si>
  <si>
    <t>Adjusted R-Value</t>
  </si>
  <si>
    <t>R-value
[hr.sf°F/BTU]</t>
  </si>
  <si>
    <t>Adjusted R-value after fastener reduction taken into account. Modeled assembly should match this overall R-value before framing has been assigned.</t>
  </si>
  <si>
    <t>Fastener Information</t>
  </si>
  <si>
    <t>Fastener Materials</t>
  </si>
  <si>
    <t>Thermal Conductivity
[W/mK]</t>
  </si>
  <si>
    <t>Recessed Fasteners?</t>
  </si>
  <si>
    <t>True or False</t>
  </si>
  <si>
    <t>If the fasteners start below the surface of the exterior insulation, choose 'True', if not, choose 'False'.</t>
  </si>
  <si>
    <t>Aluminum</t>
  </si>
  <si>
    <t>Fastener Material</t>
  </si>
  <si>
    <t>Stainless Steel</t>
  </si>
  <si>
    <t>Input the material from which the fastener is made and provide documentation to confirm.</t>
  </si>
  <si>
    <t>Mild Steel</t>
  </si>
  <si>
    <t>Fastener Diameter [Df]</t>
  </si>
  <si>
    <t>Inches [in]</t>
  </si>
  <si>
    <t>Nominal diameter of the fastener.</t>
  </si>
  <si>
    <t>Area of Fastener [Af]</t>
  </si>
  <si>
    <r>
      <rPr>
        <sz val="10"/>
        <color rgb="FF000000"/>
        <rFont val="Open Sans"/>
        <family val="2"/>
      </rPr>
      <t>Square Inches
[in</t>
    </r>
    <r>
      <rPr>
        <sz val="10"/>
        <color rgb="FF000000"/>
        <rFont val="Open Sans"/>
        <family val="2"/>
      </rPr>
      <t>2]</t>
    </r>
  </si>
  <si>
    <t>Cross sectional area of one fastener. For a screw, bolt or nail, this area is calculated using the diameter of the fastener.
A = π x (D/2)2</t>
  </si>
  <si>
    <t>Solid Plastic*</t>
  </si>
  <si>
    <t>User Defined</t>
  </si>
  <si>
    <t>Density of Fasteners</t>
  </si>
  <si>
    <t>per ISO 6946:2007(E), section D.3</t>
  </si>
  <si>
    <t>Assembly Area</t>
  </si>
  <si>
    <t>Square Feet
[sf]</t>
  </si>
  <si>
    <t>Area of assembly being assessed.
(If a typical 4'x8' section of material is being analyzed, input 32 sf)</t>
  </si>
  <si>
    <t>*No correction required for the following cases:</t>
  </si>
  <si>
    <t>Fastener Count</t>
  </si>
  <si>
    <t>Quantity</t>
  </si>
  <si>
    <t>Number of fasteners used in the area being assessed.</t>
  </si>
  <si>
    <r>
      <rPr>
        <b/>
        <i/>
        <sz val="10"/>
        <color theme="1"/>
        <rFont val="Open Sans"/>
        <family val="2"/>
      </rPr>
      <t>a)</t>
    </r>
    <r>
      <rPr>
        <i/>
        <sz val="10"/>
        <color theme="1"/>
        <rFont val="Open Sans"/>
        <family val="2"/>
      </rPr>
      <t xml:space="preserve"> Where there are wall ties across an empty cavity.</t>
    </r>
  </si>
  <si>
    <t>Fastener Density [nf]</t>
  </si>
  <si>
    <t>Quantity/sf</t>
  </si>
  <si>
    <t>Fastener density based on the area of the assembly being assessed and the number of fasteners.</t>
  </si>
  <si>
    <r>
      <rPr>
        <b/>
        <i/>
        <sz val="10"/>
        <color theme="1"/>
        <rFont val="Open Sans"/>
        <family val="2"/>
      </rPr>
      <t>b)</t>
    </r>
    <r>
      <rPr>
        <i/>
        <sz val="10"/>
        <color theme="1"/>
        <rFont val="Open Sans"/>
        <family val="2"/>
      </rPr>
      <t xml:space="preserve"> When the thermal conductivity of the fastener is less than 1 W/mK.</t>
    </r>
  </si>
  <si>
    <t>Assembly Information</t>
  </si>
  <si>
    <t>Depth of Insulation [d0]</t>
  </si>
  <si>
    <t>in</t>
  </si>
  <si>
    <t>Thickness of the insulation layer containing fasteners.</t>
  </si>
  <si>
    <t>Insulation R-value per inch</t>
  </si>
  <si>
    <t>R-value/in</t>
  </si>
  <si>
    <t>Thermal resistance per inch of the insulation containing fasteners.</t>
  </si>
  <si>
    <t>Insulation R-Value [R1]</t>
  </si>
  <si>
    <t>R-value</t>
  </si>
  <si>
    <t>Thermal resistance of the insulation layer penetrated by the fasteners</t>
  </si>
  <si>
    <t>Depth of Fastener [d1]</t>
  </si>
  <si>
    <t>Length of the fastener that penetrates the insulation layer. d1 can be greater than the thickness of the insulation layer if the fastener passes through it at an angle.</t>
  </si>
  <si>
    <t>Homogenous R-Value [RTh]</t>
  </si>
  <si>
    <t>Delta U due to fasteners</t>
  </si>
  <si>
    <t>Btu/h.ft2.°F</t>
  </si>
  <si>
    <t>Fastener Conductivity</t>
  </si>
  <si>
    <t>W/mK</t>
  </si>
  <si>
    <t>nf</t>
  </si>
  <si>
    <t>number per m2</t>
  </si>
  <si>
    <t>Af</t>
  </si>
  <si>
    <t>m2</t>
  </si>
  <si>
    <t>d0</t>
  </si>
  <si>
    <t>m</t>
  </si>
  <si>
    <t>d1</t>
  </si>
  <si>
    <t>R1</t>
  </si>
  <si>
    <t>m2K/W</t>
  </si>
  <si>
    <t>Rth</t>
  </si>
  <si>
    <t>W/m2K</t>
  </si>
  <si>
    <t>Fastener Type</t>
  </si>
  <si>
    <t>Select From Dropdown</t>
  </si>
  <si>
    <t>Total thermal resistance of the assembly ignoring any thermal bridging. The sum of the resistance layers, ignoring framing.</t>
  </si>
  <si>
    <t>Phius Fastener Correction Calculator v24.1.1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</si>
</sst>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00"/>
    <numFmt numFmtId="166" formatCode="0.0"/>
    <numFmt numFmtId="167" formatCode="#,##0.0000"/>
  </numFmts>
  <fonts count="23" x14ac:knownFonts="1">
    <font>
      <sz val="10"/>
      <color rgb="FF000000"/>
      <name val="Arial"/>
      <scheme val="minor"/>
    </font>
    <font>
      <sz val="10"/>
      <color theme="1"/>
      <name val="Open Sans"/>
      <family val="2"/>
    </font>
    <font>
      <b/>
      <sz val="16"/>
      <color rgb="FFEDECE0"/>
      <name val="Open Sans"/>
      <family val="2"/>
    </font>
    <font>
      <sz val="10"/>
      <name val="Arial"/>
      <family val="2"/>
    </font>
    <font>
      <sz val="18"/>
      <color rgb="FF000000"/>
      <name val="Open Sans"/>
      <family val="2"/>
    </font>
    <font>
      <sz val="10"/>
      <color rgb="FF000000"/>
      <name val="Open Sans"/>
      <family val="2"/>
    </font>
    <font>
      <b/>
      <sz val="10"/>
      <color theme="1"/>
      <name val="Open Sans"/>
      <family val="2"/>
    </font>
    <font>
      <sz val="12"/>
      <color rgb="FF000000"/>
      <name val="Open Sans"/>
      <family val="2"/>
    </font>
    <font>
      <sz val="10"/>
      <color rgb="FFFFFFFF"/>
      <name val="Open Sans"/>
      <family val="2"/>
    </font>
    <font>
      <b/>
      <sz val="10"/>
      <color rgb="FFEDECE0"/>
      <name val="Open Sans"/>
      <family val="2"/>
    </font>
    <font>
      <sz val="10"/>
      <color theme="1"/>
      <name val="Open Sans"/>
      <family val="2"/>
    </font>
    <font>
      <b/>
      <sz val="14"/>
      <color theme="1"/>
      <name val="Open Sans"/>
      <family val="2"/>
    </font>
    <font>
      <sz val="12"/>
      <color theme="1"/>
      <name val="Open Sans"/>
      <family val="2"/>
    </font>
    <font>
      <b/>
      <sz val="10"/>
      <color rgb="FFFFFFFF"/>
      <name val="Open Sans"/>
      <family val="2"/>
    </font>
    <font>
      <b/>
      <sz val="10"/>
      <color rgb="FF0E2746"/>
      <name val="Open Sans"/>
      <family val="2"/>
    </font>
    <font>
      <i/>
      <sz val="10"/>
      <color theme="1"/>
      <name val="Open Sans"/>
      <family val="2"/>
    </font>
    <font>
      <b/>
      <sz val="10"/>
      <color rgb="FF000000"/>
      <name val="Open Sans"/>
      <family val="2"/>
    </font>
    <font>
      <sz val="10"/>
      <color rgb="FF0E2746"/>
      <name val="Open Sans"/>
      <family val="2"/>
    </font>
    <font>
      <i/>
      <sz val="10"/>
      <color theme="1"/>
      <name val="Open Sans"/>
      <family val="2"/>
    </font>
    <font>
      <sz val="10"/>
      <color theme="1"/>
      <name val="Arial"/>
      <family val="2"/>
      <scheme val="minor"/>
    </font>
    <font>
      <b/>
      <sz val="12"/>
      <color theme="1"/>
      <name val="Open Sans"/>
      <family val="2"/>
    </font>
    <font>
      <sz val="10"/>
      <color theme="1"/>
      <name val="Arial"/>
      <family val="2"/>
    </font>
    <font>
      <b/>
      <i/>
      <sz val="10"/>
      <color theme="1"/>
      <name val="Open Sans"/>
      <family val="2"/>
    </font>
  </fonts>
  <fills count="11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7"/>
        <bgColor theme="7"/>
      </patternFill>
    </fill>
    <fill>
      <patternFill patternType="solid">
        <fgColor rgb="FFAEE2E7"/>
        <bgColor rgb="FFAEE2E7"/>
      </patternFill>
    </fill>
    <fill>
      <patternFill patternType="solid">
        <fgColor theme="6"/>
        <bgColor theme="6"/>
      </patternFill>
    </fill>
    <fill>
      <patternFill patternType="solid">
        <fgColor theme="0"/>
        <bgColor theme="0"/>
      </patternFill>
    </fill>
    <fill>
      <patternFill patternType="solid">
        <fgColor theme="4"/>
        <bgColor theme="4"/>
      </patternFill>
    </fill>
    <fill>
      <patternFill patternType="solid">
        <fgColor rgb="FFEDECE0"/>
        <bgColor rgb="FFEDECE0"/>
      </patternFill>
    </fill>
    <fill>
      <patternFill patternType="solid">
        <fgColor rgb="FF8FF994"/>
        <bgColor rgb="FF8FF994"/>
      </patternFill>
    </fill>
    <fill>
      <patternFill patternType="solid">
        <fgColor theme="0"/>
        <bgColor rgb="FFAEE2E7"/>
      </patternFill>
    </fill>
  </fills>
  <borders count="4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21" fillId="0" borderId="0" xfId="0" applyFont="1"/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5" fillId="4" borderId="8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0" fillId="0" borderId="0" xfId="0" applyFont="1" applyProtection="1">
      <protection locked="0"/>
    </xf>
    <xf numFmtId="0" fontId="15" fillId="0" borderId="0" xfId="0" applyFont="1" applyAlignment="1" applyProtection="1">
      <alignment horizontal="left" vertical="center" wrapText="1"/>
      <protection locked="0"/>
    </xf>
    <xf numFmtId="0" fontId="8" fillId="10" borderId="28" xfId="0" applyFont="1" applyFill="1" applyBorder="1" applyAlignment="1" applyProtection="1">
      <alignment horizontal="center" vertical="center" wrapText="1"/>
      <protection locked="0"/>
    </xf>
    <xf numFmtId="0" fontId="8" fillId="6" borderId="8" xfId="0" applyFont="1" applyFill="1" applyBorder="1" applyAlignment="1" applyProtection="1">
      <alignment horizontal="center" vertical="center" wrapText="1"/>
      <protection locked="0"/>
    </xf>
    <xf numFmtId="165" fontId="5" fillId="4" borderId="8" xfId="0" applyNumberFormat="1" applyFont="1" applyFill="1" applyBorder="1" applyAlignment="1" applyProtection="1">
      <alignment horizontal="center" vertical="center" wrapText="1"/>
      <protection locked="0"/>
    </xf>
    <xf numFmtId="165" fontId="14" fillId="5" borderId="13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38" xfId="0" applyFont="1" applyFill="1" applyBorder="1" applyAlignment="1" applyProtection="1">
      <alignment horizontal="center" vertical="center"/>
      <protection locked="0"/>
    </xf>
    <xf numFmtId="0" fontId="10" fillId="4" borderId="39" xfId="0" applyFont="1" applyFill="1" applyBorder="1" applyAlignment="1" applyProtection="1">
      <alignment horizontal="center" vertical="center"/>
      <protection locked="0"/>
    </xf>
    <xf numFmtId="0" fontId="5" fillId="4" borderId="28" xfId="0" applyFont="1" applyFill="1" applyBorder="1" applyAlignment="1" applyProtection="1">
      <alignment horizontal="center" vertical="center" wrapText="1"/>
      <protection locked="0"/>
    </xf>
    <xf numFmtId="165" fontId="14" fillId="5" borderId="13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166" fontId="5" fillId="4" borderId="28" xfId="0" applyNumberFormat="1" applyFont="1" applyFill="1" applyBorder="1" applyAlignment="1" applyProtection="1">
      <alignment horizontal="center" vertical="center" wrapText="1"/>
      <protection locked="0"/>
    </xf>
    <xf numFmtId="166" fontId="5" fillId="4" borderId="8" xfId="0" applyNumberFormat="1" applyFont="1" applyFill="1" applyBorder="1" applyAlignment="1" applyProtection="1">
      <alignment horizontal="center" vertical="center" wrapText="1"/>
      <protection locked="0"/>
    </xf>
    <xf numFmtId="166" fontId="14" fillId="5" borderId="8" xfId="0" applyNumberFormat="1" applyFont="1" applyFill="1" applyBorder="1" applyAlignment="1" applyProtection="1">
      <alignment horizontal="center" vertical="center" wrapText="1"/>
      <protection locked="0"/>
    </xf>
    <xf numFmtId="0" fontId="5" fillId="4" borderId="13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right" vertical="center" wrapText="1"/>
      <protection locked="0"/>
    </xf>
    <xf numFmtId="167" fontId="16" fillId="9" borderId="43" xfId="0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right"/>
      <protection locked="0"/>
    </xf>
    <xf numFmtId="2" fontId="1" fillId="0" borderId="0" xfId="0" applyNumberFormat="1" applyFont="1" applyAlignment="1" applyProtection="1">
      <alignment horizontal="center" vertical="center"/>
      <protection locked="0"/>
    </xf>
    <xf numFmtId="0" fontId="19" fillId="0" borderId="0" xfId="0" applyFont="1" applyProtection="1">
      <protection locked="0"/>
    </xf>
    <xf numFmtId="1" fontId="16" fillId="9" borderId="43" xfId="0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vertical="center"/>
      <protection locked="0"/>
    </xf>
    <xf numFmtId="0" fontId="14" fillId="0" borderId="25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5" borderId="27" xfId="0" applyFont="1" applyFill="1" applyBorder="1" applyAlignment="1">
      <alignment horizontal="center" vertical="center" wrapText="1"/>
    </xf>
    <xf numFmtId="0" fontId="14" fillId="5" borderId="31" xfId="0" applyFont="1" applyFill="1" applyBorder="1" applyAlignment="1">
      <alignment horizontal="center" vertical="center" wrapText="1"/>
    </xf>
    <xf numFmtId="0" fontId="14" fillId="5" borderId="32" xfId="0" applyFont="1" applyFill="1" applyBorder="1" applyAlignment="1">
      <alignment horizontal="center" vertical="center" wrapText="1"/>
    </xf>
    <xf numFmtId="0" fontId="14" fillId="5" borderId="9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14" fillId="5" borderId="9" xfId="0" applyFont="1" applyFill="1" applyBorder="1" applyAlignment="1">
      <alignment horizontal="center" vertical="center"/>
    </xf>
    <xf numFmtId="0" fontId="8" fillId="6" borderId="1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right" vertical="center"/>
    </xf>
    <xf numFmtId="0" fontId="1" fillId="0" borderId="32" xfId="0" applyFont="1" applyBorder="1" applyAlignment="1">
      <alignment horizontal="right" vertical="center"/>
    </xf>
    <xf numFmtId="0" fontId="1" fillId="0" borderId="35" xfId="0" applyFont="1" applyBorder="1" applyAlignment="1">
      <alignment horizontal="right" vertical="center"/>
    </xf>
    <xf numFmtId="0" fontId="1" fillId="0" borderId="20" xfId="0" applyFont="1" applyBorder="1" applyAlignment="1">
      <alignment horizontal="right" vertical="center"/>
    </xf>
    <xf numFmtId="0" fontId="5" fillId="0" borderId="2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165" fontId="5" fillId="0" borderId="13" xfId="0" applyNumberFormat="1" applyFont="1" applyBorder="1" applyAlignment="1">
      <alignment horizontal="center" vertical="center" wrapText="1"/>
    </xf>
    <xf numFmtId="165" fontId="17" fillId="0" borderId="13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 wrapText="1"/>
    </xf>
    <xf numFmtId="2" fontId="5" fillId="0" borderId="13" xfId="0" applyNumberFormat="1" applyFont="1" applyBorder="1" applyAlignment="1">
      <alignment horizontal="center" vertical="center" wrapText="1"/>
    </xf>
    <xf numFmtId="164" fontId="13" fillId="7" borderId="21" xfId="0" applyNumberFormat="1" applyFont="1" applyFill="1" applyBorder="1" applyAlignment="1">
      <alignment horizontal="center" vertical="center" wrapText="1"/>
    </xf>
    <xf numFmtId="0" fontId="1" fillId="3" borderId="33" xfId="0" applyFont="1" applyFill="1" applyBorder="1" applyAlignment="1">
      <alignment horizontal="left" vertical="center" wrapText="1"/>
    </xf>
    <xf numFmtId="0" fontId="3" fillId="0" borderId="34" xfId="0" applyFont="1" applyBorder="1"/>
    <xf numFmtId="0" fontId="1" fillId="3" borderId="36" xfId="0" applyFont="1" applyFill="1" applyBorder="1" applyAlignment="1">
      <alignment horizontal="left" vertical="center" wrapText="1"/>
    </xf>
    <xf numFmtId="0" fontId="3" fillId="0" borderId="37" xfId="0" applyFont="1" applyBorder="1"/>
    <xf numFmtId="0" fontId="11" fillId="0" borderId="15" xfId="0" applyFont="1" applyBorder="1" applyAlignment="1">
      <alignment horizontal="left" vertical="center"/>
    </xf>
    <xf numFmtId="0" fontId="3" fillId="0" borderId="16" xfId="0" applyFont="1" applyBorder="1"/>
    <xf numFmtId="0" fontId="11" fillId="0" borderId="15" xfId="0" applyFont="1" applyBorder="1" applyAlignment="1" applyProtection="1">
      <alignment horizontal="left" vertical="center"/>
      <protection locked="0"/>
    </xf>
    <xf numFmtId="0" fontId="3" fillId="0" borderId="24" xfId="0" applyFont="1" applyBorder="1" applyProtection="1">
      <protection locked="0"/>
    </xf>
    <xf numFmtId="0" fontId="3" fillId="0" borderId="19" xfId="0" applyFont="1" applyBorder="1" applyProtection="1">
      <protection locked="0"/>
    </xf>
    <xf numFmtId="0" fontId="3" fillId="0" borderId="24" xfId="0" applyFont="1" applyBorder="1"/>
    <xf numFmtId="0" fontId="3" fillId="0" borderId="19" xfId="0" applyFont="1" applyBorder="1"/>
    <xf numFmtId="0" fontId="1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1" fillId="8" borderId="33" xfId="0" applyFont="1" applyFill="1" applyBorder="1" applyAlignment="1">
      <alignment vertical="center"/>
    </xf>
    <xf numFmtId="0" fontId="18" fillId="0" borderId="42" xfId="0" applyFont="1" applyBorder="1" applyAlignment="1">
      <alignment wrapText="1"/>
    </xf>
    <xf numFmtId="0" fontId="3" fillId="0" borderId="37" xfId="0" applyFont="1" applyBorder="1" applyAlignment="1">
      <alignment wrapText="1"/>
    </xf>
    <xf numFmtId="0" fontId="1" fillId="3" borderId="4" xfId="0" applyFont="1" applyFill="1" applyBorder="1" applyAlignment="1">
      <alignment horizontal="center" vertical="center"/>
    </xf>
    <xf numFmtId="0" fontId="3" fillId="0" borderId="5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  <xf numFmtId="0" fontId="3" fillId="0" borderId="6" xfId="0" applyFont="1" applyBorder="1"/>
    <xf numFmtId="0" fontId="0" fillId="0" borderId="0" xfId="0"/>
    <xf numFmtId="0" fontId="3" fillId="0" borderId="7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1" fillId="3" borderId="29" xfId="0" applyFont="1" applyFill="1" applyBorder="1" applyAlignment="1">
      <alignment horizontal="left" vertical="center" wrapText="1"/>
    </xf>
    <xf numFmtId="0" fontId="3" fillId="0" borderId="30" xfId="0" applyFont="1" applyBorder="1"/>
    <xf numFmtId="0" fontId="1" fillId="0" borderId="18" xfId="0" applyFont="1" applyBorder="1" applyAlignment="1">
      <alignment vertical="center" wrapText="1"/>
    </xf>
    <xf numFmtId="0" fontId="6" fillId="0" borderId="40" xfId="0" applyFont="1" applyBorder="1" applyAlignment="1">
      <alignment horizontal="center" vertical="center"/>
    </xf>
    <xf numFmtId="0" fontId="15" fillId="0" borderId="41" xfId="0" applyFont="1" applyBorder="1" applyAlignment="1">
      <alignment horizontal="left" vertical="center" wrapText="1"/>
    </xf>
    <xf numFmtId="0" fontId="18" fillId="0" borderId="41" xfId="0" applyFont="1" applyBorder="1" applyAlignment="1">
      <alignment vertical="center" wrapText="1"/>
    </xf>
    <xf numFmtId="0" fontId="1" fillId="3" borderId="22" xfId="0" applyFont="1" applyFill="1" applyBorder="1" applyAlignment="1">
      <alignment horizontal="left" vertical="center" wrapText="1"/>
    </xf>
    <xf numFmtId="0" fontId="3" fillId="0" borderId="23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E2746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60463</xdr:colOff>
      <xdr:row>19</xdr:row>
      <xdr:rowOff>45556</xdr:rowOff>
    </xdr:from>
    <xdr:to>
      <xdr:col>9</xdr:col>
      <xdr:colOff>419018</xdr:colOff>
      <xdr:row>24</xdr:row>
      <xdr:rowOff>419421</xdr:rowOff>
    </xdr:to>
    <xdr:pic>
      <xdr:nvPicPr>
        <xdr:cNvPr id="2" name="Picture 1" descr="Screen shot 2013-04-22 at 12.01.28 PM.png">
          <a:extLst>
            <a:ext uri="{FF2B5EF4-FFF2-40B4-BE49-F238E27FC236}">
              <a16:creationId xmlns:a16="http://schemas.microsoft.com/office/drawing/2014/main" id="{6E28DB75-C12F-498F-AE85-2A5A38B372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7485" y="6398317"/>
          <a:ext cx="3075250" cy="2568756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E2746"/>
      </a:dk1>
      <a:lt1>
        <a:srgbClr val="00AAAF"/>
      </a:lt1>
      <a:dk2>
        <a:srgbClr val="0E2746"/>
      </a:dk2>
      <a:lt2>
        <a:srgbClr val="00AAAF"/>
      </a:lt2>
      <a:accent1>
        <a:srgbClr val="6E4692"/>
      </a:accent1>
      <a:accent2>
        <a:srgbClr val="FFCF34"/>
      </a:accent2>
      <a:accent3>
        <a:srgbClr val="DFFD61"/>
      </a:accent3>
      <a:accent4>
        <a:srgbClr val="EDECE0"/>
      </a:accent4>
      <a:accent5>
        <a:srgbClr val="D1F1DA"/>
      </a:accent5>
      <a:accent6>
        <a:srgbClr val="FBDAD7"/>
      </a:accent6>
      <a:hlink>
        <a:srgbClr val="00AAAF"/>
      </a:hlink>
      <a:folHlink>
        <a:srgbClr val="00AAA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05"/>
  <sheetViews>
    <sheetView tabSelected="1" zoomScale="115" zoomScaleNormal="115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E13" sqref="E13:F13"/>
    </sheetView>
  </sheetViews>
  <sheetFormatPr defaultColWidth="12.6640625" defaultRowHeight="15" customHeight="1" x14ac:dyDescent="0.25"/>
  <cols>
    <col min="1" max="1" width="1.44140625" style="4" customWidth="1"/>
    <col min="2" max="2" width="24.88671875" style="4" customWidth="1"/>
    <col min="3" max="3" width="14.44140625" style="4" customWidth="1"/>
    <col min="4" max="4" width="14" style="4" customWidth="1"/>
    <col min="5" max="5" width="37.33203125" style="4" customWidth="1"/>
    <col min="6" max="6" width="44.33203125" style="4" customWidth="1"/>
    <col min="7" max="7" width="1.5546875" style="4" customWidth="1"/>
    <col min="8" max="8" width="14.88671875" style="4" customWidth="1"/>
    <col min="9" max="9" width="24.77734375" style="4" customWidth="1"/>
    <col min="10" max="10" width="30.21875" style="4" customWidth="1"/>
    <col min="11" max="15" width="11.88671875" style="4" customWidth="1"/>
    <col min="16" max="27" width="11.44140625" style="4" customWidth="1"/>
    <col min="28" max="16384" width="12.6640625" style="4"/>
  </cols>
  <sheetData>
    <row r="1" spans="1:27" ht="7.2" customHeight="1" x14ac:dyDescent="0.25">
      <c r="A1" s="2"/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7.399999999999999" customHeight="1" x14ac:dyDescent="0.25">
      <c r="A2" s="2"/>
      <c r="B2" s="75" t="s">
        <v>73</v>
      </c>
      <c r="C2" s="76"/>
      <c r="D2" s="77"/>
      <c r="E2" s="73" t="s">
        <v>0</v>
      </c>
      <c r="F2" s="74"/>
      <c r="G2" s="2"/>
      <c r="H2" s="3"/>
      <c r="I2" s="3"/>
      <c r="J2" s="3"/>
      <c r="K2" s="2"/>
      <c r="L2" s="5"/>
      <c r="M2" s="5"/>
      <c r="N2" s="5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17.399999999999999" customHeight="1" x14ac:dyDescent="0.25">
      <c r="A3" s="2"/>
      <c r="B3" s="78"/>
      <c r="C3" s="79"/>
      <c r="D3" s="80"/>
      <c r="E3" s="39" t="s">
        <v>1</v>
      </c>
      <c r="F3" s="40" t="s">
        <v>2</v>
      </c>
      <c r="G3" s="2"/>
      <c r="H3" s="3"/>
      <c r="I3" s="3"/>
      <c r="J3" s="3"/>
      <c r="K3" s="2"/>
      <c r="L3" s="7"/>
      <c r="M3" s="7"/>
      <c r="N3" s="7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17.399999999999999" customHeight="1" x14ac:dyDescent="0.25">
      <c r="A4" s="2"/>
      <c r="B4" s="81"/>
      <c r="C4" s="82"/>
      <c r="D4" s="83"/>
      <c r="E4" s="41" t="s">
        <v>3</v>
      </c>
      <c r="F4" s="42" t="s">
        <v>4</v>
      </c>
      <c r="G4" s="2"/>
      <c r="H4" s="3"/>
      <c r="I4" s="3"/>
      <c r="J4" s="3"/>
      <c r="K4" s="2"/>
      <c r="L4" s="7"/>
      <c r="M4" s="7"/>
      <c r="N4" s="7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7.2" customHeight="1" x14ac:dyDescent="0.25">
      <c r="A5" s="2"/>
      <c r="B5" s="2"/>
      <c r="C5" s="2"/>
      <c r="D5" s="2"/>
      <c r="E5" s="68"/>
      <c r="F5" s="69"/>
      <c r="G5" s="2"/>
      <c r="H5" s="8"/>
      <c r="I5" s="8"/>
      <c r="J5" s="3"/>
      <c r="K5" s="2"/>
      <c r="L5" s="7"/>
      <c r="M5" s="7"/>
      <c r="N5" s="7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34.799999999999997" customHeight="1" thickBot="1" x14ac:dyDescent="0.3">
      <c r="A6" s="2"/>
      <c r="B6" s="61" t="s">
        <v>4</v>
      </c>
      <c r="C6" s="62"/>
      <c r="D6" s="43" t="s">
        <v>5</v>
      </c>
      <c r="E6" s="86"/>
      <c r="F6" s="67"/>
      <c r="G6" s="2"/>
      <c r="J6" s="3"/>
      <c r="K6" s="2"/>
      <c r="L6" s="9"/>
      <c r="M6" s="9"/>
      <c r="N6" s="9"/>
      <c r="O6" s="9"/>
      <c r="P6" s="9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34.799999999999997" customHeight="1" thickBot="1" x14ac:dyDescent="0.3">
      <c r="A7" s="2"/>
      <c r="B7" s="48" t="s">
        <v>6</v>
      </c>
      <c r="C7" s="56" t="str">
        <f>IFERROR(ROUND(1/((1/C25)+C29),1),"Pending Selection")</f>
        <v>Pending Selection</v>
      </c>
      <c r="D7" s="44" t="s">
        <v>7</v>
      </c>
      <c r="E7" s="90" t="s">
        <v>8</v>
      </c>
      <c r="F7" s="91"/>
      <c r="G7" s="2"/>
      <c r="J7" s="3"/>
      <c r="K7" s="2"/>
      <c r="L7" s="2"/>
      <c r="M7" s="2"/>
      <c r="N7" s="9"/>
      <c r="O7" s="9"/>
      <c r="P7" s="9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18" thickBot="1" x14ac:dyDescent="0.3">
      <c r="A8" s="2"/>
      <c r="B8" s="68"/>
      <c r="C8" s="69"/>
      <c r="D8" s="69"/>
      <c r="E8" s="69"/>
      <c r="F8" s="69"/>
      <c r="G8" s="2"/>
      <c r="J8" s="3"/>
      <c r="K8" s="2"/>
      <c r="L8" s="2"/>
      <c r="M8" s="2"/>
      <c r="N8" s="9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34.799999999999997" customHeight="1" x14ac:dyDescent="0.35">
      <c r="A9" s="2"/>
      <c r="B9" s="63" t="s">
        <v>9</v>
      </c>
      <c r="C9" s="64"/>
      <c r="D9" s="64"/>
      <c r="E9" s="64"/>
      <c r="F9" s="65"/>
      <c r="G9" s="2"/>
      <c r="H9" s="33" t="s">
        <v>10</v>
      </c>
      <c r="I9" s="34" t="s">
        <v>11</v>
      </c>
      <c r="J9" s="10"/>
      <c r="K9" s="11"/>
      <c r="L9" s="2"/>
      <c r="M9" s="2"/>
      <c r="N9" s="9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34.799999999999997" customHeight="1" x14ac:dyDescent="0.25">
      <c r="A10" s="2"/>
      <c r="B10" s="45" t="s">
        <v>12</v>
      </c>
      <c r="C10" s="12" t="s">
        <v>71</v>
      </c>
      <c r="D10" s="49" t="s">
        <v>13</v>
      </c>
      <c r="E10" s="84" t="s">
        <v>14</v>
      </c>
      <c r="F10" s="85"/>
      <c r="G10" s="2"/>
      <c r="H10" s="35" t="s">
        <v>15</v>
      </c>
      <c r="I10" s="36">
        <v>160</v>
      </c>
      <c r="J10" s="11"/>
      <c r="K10" s="11"/>
      <c r="L10" s="2"/>
      <c r="M10" s="2"/>
      <c r="N10" s="9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34.799999999999997" customHeight="1" x14ac:dyDescent="0.25">
      <c r="A11" s="2"/>
      <c r="B11" s="46" t="s">
        <v>16</v>
      </c>
      <c r="C11" s="13" t="s">
        <v>17</v>
      </c>
      <c r="D11" s="50"/>
      <c r="E11" s="57" t="s">
        <v>18</v>
      </c>
      <c r="F11" s="58"/>
      <c r="G11" s="2"/>
      <c r="H11" s="37" t="s">
        <v>19</v>
      </c>
      <c r="I11" s="38">
        <v>50</v>
      </c>
      <c r="J11" s="11"/>
      <c r="K11" s="11"/>
      <c r="L11" s="2"/>
      <c r="M11" s="2"/>
      <c r="N11" s="9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34.799999999999997" customHeight="1" x14ac:dyDescent="0.25">
      <c r="A12" s="2"/>
      <c r="B12" s="46" t="s">
        <v>20</v>
      </c>
      <c r="C12" s="14">
        <v>0.25</v>
      </c>
      <c r="D12" s="51" t="s">
        <v>21</v>
      </c>
      <c r="E12" s="70" t="s">
        <v>22</v>
      </c>
      <c r="F12" s="58"/>
      <c r="G12" s="2"/>
      <c r="H12" s="37" t="s">
        <v>17</v>
      </c>
      <c r="I12" s="38">
        <v>17</v>
      </c>
      <c r="J12" s="11"/>
      <c r="M12" s="2"/>
      <c r="N12" s="9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52.2" customHeight="1" x14ac:dyDescent="0.25">
      <c r="A13" s="2"/>
      <c r="B13" s="47" t="s">
        <v>23</v>
      </c>
      <c r="C13" s="15">
        <f>PI()*(C12/2)^2</f>
        <v>4.9087385212340517E-2</v>
      </c>
      <c r="D13" s="52" t="s">
        <v>24</v>
      </c>
      <c r="E13" s="59" t="s">
        <v>25</v>
      </c>
      <c r="F13" s="60"/>
      <c r="G13" s="2"/>
      <c r="H13" s="37" t="s">
        <v>26</v>
      </c>
      <c r="I13" s="38">
        <v>0.21</v>
      </c>
      <c r="J13" s="3"/>
      <c r="M13" s="2"/>
      <c r="N13" s="9"/>
      <c r="O13" s="9"/>
      <c r="P13" s="9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17.399999999999999" x14ac:dyDescent="0.25">
      <c r="A14" s="2"/>
      <c r="B14" s="68"/>
      <c r="C14" s="69"/>
      <c r="D14" s="69"/>
      <c r="E14" s="69"/>
      <c r="F14" s="69"/>
      <c r="G14" s="2"/>
      <c r="H14" s="16" t="s">
        <v>27</v>
      </c>
      <c r="I14" s="17"/>
      <c r="J14" s="3"/>
      <c r="M14" s="2"/>
      <c r="N14" s="9"/>
      <c r="O14" s="9"/>
      <c r="P14" s="9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34.799999999999997" customHeight="1" x14ac:dyDescent="0.25">
      <c r="A15" s="2"/>
      <c r="B15" s="61" t="s">
        <v>28</v>
      </c>
      <c r="C15" s="66"/>
      <c r="D15" s="66"/>
      <c r="E15" s="66"/>
      <c r="F15" s="67"/>
      <c r="G15" s="2"/>
      <c r="H15" s="87" t="s">
        <v>29</v>
      </c>
      <c r="I15" s="74"/>
      <c r="J15" s="3"/>
      <c r="M15" s="2"/>
      <c r="N15" s="9"/>
      <c r="O15" s="9"/>
      <c r="P15" s="9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34.799999999999997" customHeight="1" x14ac:dyDescent="0.25">
      <c r="A16" s="2"/>
      <c r="B16" s="45" t="s">
        <v>30</v>
      </c>
      <c r="C16" s="18">
        <v>32</v>
      </c>
      <c r="D16" s="49" t="s">
        <v>31</v>
      </c>
      <c r="E16" s="84" t="s">
        <v>32</v>
      </c>
      <c r="F16" s="85"/>
      <c r="G16" s="2"/>
      <c r="H16" s="88" t="s">
        <v>33</v>
      </c>
      <c r="I16" s="58"/>
      <c r="J16" s="3"/>
      <c r="K16" s="2"/>
      <c r="L16" s="2"/>
      <c r="M16" s="2"/>
      <c r="N16" s="9"/>
      <c r="O16" s="9"/>
      <c r="P16" s="9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34.799999999999997" customHeight="1" x14ac:dyDescent="0.25">
      <c r="A17" s="2"/>
      <c r="B17" s="46" t="s">
        <v>34</v>
      </c>
      <c r="C17" s="6">
        <v>27</v>
      </c>
      <c r="D17" s="51" t="s">
        <v>35</v>
      </c>
      <c r="E17" s="57" t="s">
        <v>36</v>
      </c>
      <c r="F17" s="58"/>
      <c r="G17" s="2"/>
      <c r="H17" s="89" t="s">
        <v>37</v>
      </c>
      <c r="I17" s="58"/>
      <c r="J17" s="3"/>
      <c r="K17" s="2"/>
      <c r="L17" s="2"/>
      <c r="M17" s="2"/>
      <c r="N17" s="9"/>
      <c r="O17" s="9"/>
      <c r="P17" s="9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34.799999999999997" customHeight="1" x14ac:dyDescent="0.35">
      <c r="A18" s="2"/>
      <c r="B18" s="47" t="s">
        <v>38</v>
      </c>
      <c r="C18" s="19">
        <f>C17/C16</f>
        <v>0.84375</v>
      </c>
      <c r="D18" s="53" t="s">
        <v>39</v>
      </c>
      <c r="E18" s="59" t="s">
        <v>40</v>
      </c>
      <c r="F18" s="60"/>
      <c r="G18" s="2"/>
      <c r="H18" s="71" t="s">
        <v>41</v>
      </c>
      <c r="I18" s="72"/>
      <c r="J18" s="3"/>
      <c r="K18" s="2"/>
      <c r="L18" s="2"/>
      <c r="M18" s="2"/>
      <c r="N18" s="9"/>
      <c r="O18" s="9"/>
      <c r="P18" s="9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18" thickBot="1" x14ac:dyDescent="0.3">
      <c r="A19" s="2"/>
      <c r="B19" s="68"/>
      <c r="C19" s="69"/>
      <c r="D19" s="69"/>
      <c r="E19" s="69"/>
      <c r="F19" s="69"/>
      <c r="G19" s="2"/>
      <c r="I19" s="20"/>
      <c r="J19" s="3"/>
      <c r="K19" s="9"/>
      <c r="L19" s="2"/>
      <c r="M19" s="2"/>
      <c r="N19" s="9"/>
      <c r="O19" s="9"/>
      <c r="P19" s="9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34.799999999999997" customHeight="1" thickBot="1" x14ac:dyDescent="0.3">
      <c r="A20" s="2"/>
      <c r="B20" s="61" t="s">
        <v>42</v>
      </c>
      <c r="C20" s="66"/>
      <c r="D20" s="66"/>
      <c r="E20" s="66"/>
      <c r="F20" s="67"/>
      <c r="G20" s="2"/>
      <c r="H20" s="21"/>
      <c r="I20" s="21"/>
      <c r="J20" s="3"/>
      <c r="M20" s="2"/>
      <c r="N20" s="9"/>
      <c r="O20" s="9"/>
      <c r="P20" s="9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34.799999999999997" customHeight="1" x14ac:dyDescent="0.35">
      <c r="A21" s="2"/>
      <c r="B21" s="45" t="s">
        <v>43</v>
      </c>
      <c r="C21" s="22">
        <v>4</v>
      </c>
      <c r="D21" s="49" t="s">
        <v>44</v>
      </c>
      <c r="E21" s="84" t="s">
        <v>45</v>
      </c>
      <c r="F21" s="85"/>
      <c r="G21" s="2"/>
      <c r="H21" s="21"/>
      <c r="I21" s="21"/>
      <c r="J21" s="10"/>
      <c r="M21" s="2"/>
      <c r="N21" s="9"/>
      <c r="O21" s="9"/>
      <c r="P21" s="9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34.799999999999997" customHeight="1" x14ac:dyDescent="0.25">
      <c r="A22" s="2"/>
      <c r="B22" s="46" t="s">
        <v>46</v>
      </c>
      <c r="C22" s="23">
        <v>4</v>
      </c>
      <c r="D22" s="51" t="s">
        <v>47</v>
      </c>
      <c r="E22" s="57" t="s">
        <v>48</v>
      </c>
      <c r="F22" s="58"/>
      <c r="G22" s="2"/>
      <c r="H22" s="21"/>
      <c r="I22" s="21"/>
      <c r="J22" s="9"/>
      <c r="M22" s="2"/>
      <c r="N22" s="9"/>
      <c r="O22" s="9"/>
      <c r="P22" s="9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34.799999999999997" customHeight="1" x14ac:dyDescent="0.25">
      <c r="A23" s="2"/>
      <c r="B23" s="46" t="s">
        <v>49</v>
      </c>
      <c r="C23" s="24">
        <f>MIN(C21,C24)*C22</f>
        <v>16</v>
      </c>
      <c r="D23" s="54" t="s">
        <v>50</v>
      </c>
      <c r="E23" s="57" t="s">
        <v>51</v>
      </c>
      <c r="F23" s="58"/>
      <c r="G23" s="2"/>
      <c r="H23" s="21"/>
      <c r="I23" s="21"/>
      <c r="J23" s="3"/>
      <c r="M23" s="9"/>
      <c r="N23" s="9"/>
      <c r="O23" s="9"/>
      <c r="P23" s="9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34.799999999999997" customHeight="1" x14ac:dyDescent="0.25">
      <c r="A24" s="2"/>
      <c r="B24" s="46" t="s">
        <v>52</v>
      </c>
      <c r="C24" s="23">
        <v>4</v>
      </c>
      <c r="D24" s="51" t="s">
        <v>44</v>
      </c>
      <c r="E24" s="57" t="s">
        <v>53</v>
      </c>
      <c r="F24" s="58"/>
      <c r="G24" s="2"/>
      <c r="H24" s="21"/>
      <c r="I24" s="21"/>
      <c r="J24" s="3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34.799999999999997" customHeight="1" thickBot="1" x14ac:dyDescent="0.3">
      <c r="A25" s="2"/>
      <c r="B25" s="47" t="s">
        <v>54</v>
      </c>
      <c r="C25" s="25">
        <f>46.5</f>
        <v>46.5</v>
      </c>
      <c r="D25" s="55" t="s">
        <v>50</v>
      </c>
      <c r="E25" s="59" t="s">
        <v>72</v>
      </c>
      <c r="F25" s="60"/>
      <c r="G25" s="2"/>
      <c r="H25" s="21"/>
      <c r="I25" s="21"/>
      <c r="J25" s="3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15.75" customHeight="1" x14ac:dyDescent="0.35">
      <c r="A26" s="2"/>
      <c r="B26" s="8"/>
      <c r="C26" s="8"/>
      <c r="D26" s="8"/>
      <c r="E26" s="8"/>
      <c r="F26" s="2"/>
      <c r="G26" s="2"/>
      <c r="H26" s="20"/>
      <c r="I26" s="20"/>
      <c r="J26" s="10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5.75" customHeight="1" x14ac:dyDescent="0.35">
      <c r="A27" s="2"/>
      <c r="B27" s="2"/>
      <c r="C27" s="2"/>
      <c r="D27" s="2"/>
      <c r="E27" s="2"/>
      <c r="F27" s="2"/>
      <c r="G27" s="2"/>
      <c r="H27" s="20"/>
      <c r="I27" s="20"/>
      <c r="J27" s="10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15.7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3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15.75" hidden="1" customHeight="1" thickBot="1" x14ac:dyDescent="0.3">
      <c r="A29" s="2"/>
      <c r="B29" s="26" t="s">
        <v>55</v>
      </c>
      <c r="C29" s="27" t="e">
        <f>C39/5.678</f>
        <v>#VALUE!</v>
      </c>
      <c r="D29" s="2" t="s">
        <v>56</v>
      </c>
      <c r="E29" s="2"/>
      <c r="F29" s="2"/>
      <c r="G29" s="2"/>
      <c r="H29" s="2"/>
      <c r="I29" s="2"/>
      <c r="J29" s="3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15.75" hidden="1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3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15.75" hidden="1" customHeight="1" x14ac:dyDescent="0.25">
      <c r="A31" s="2"/>
      <c r="B31" s="20"/>
      <c r="C31" s="20"/>
      <c r="D31" s="20"/>
      <c r="E31" s="2"/>
      <c r="F31" s="2"/>
      <c r="G31" s="2"/>
      <c r="H31" s="2"/>
      <c r="I31" s="2"/>
      <c r="J31" s="3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15.75" hidden="1" customHeight="1" x14ac:dyDescent="0.25">
      <c r="A32" s="2"/>
      <c r="B32" s="28" t="s">
        <v>57</v>
      </c>
      <c r="C32" s="29">
        <f>_xlfn.IFNA(VLOOKUP(C11,H10:I14,2,FALSE),)</f>
        <v>17</v>
      </c>
      <c r="D32" s="2" t="s">
        <v>58</v>
      </c>
      <c r="E32" s="3"/>
      <c r="F32" s="2"/>
      <c r="G32" s="2"/>
      <c r="H32" s="2"/>
      <c r="I32" s="2"/>
      <c r="J32" s="3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15.75" hidden="1" customHeight="1" x14ac:dyDescent="0.25">
      <c r="A33" s="2"/>
      <c r="B33" s="28" t="s">
        <v>59</v>
      </c>
      <c r="C33" s="29">
        <f>C18/0.3048^2</f>
        <v>9.0820494140988277</v>
      </c>
      <c r="D33" s="2" t="s">
        <v>60</v>
      </c>
      <c r="E33" s="3"/>
      <c r="F33" s="2"/>
      <c r="G33" s="2"/>
      <c r="H33" s="2"/>
      <c r="I33" s="2"/>
      <c r="J33" s="3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15.75" hidden="1" customHeight="1" x14ac:dyDescent="0.25">
      <c r="A34" s="2"/>
      <c r="B34" s="28" t="s">
        <v>61</v>
      </c>
      <c r="C34" s="29">
        <f>C13*0.0254^2</f>
        <v>3.1669217443593606E-5</v>
      </c>
      <c r="D34" s="2" t="s">
        <v>62</v>
      </c>
      <c r="E34" s="2"/>
      <c r="F34" s="2"/>
      <c r="G34" s="2"/>
      <c r="H34" s="2"/>
      <c r="I34" s="2"/>
      <c r="J34" s="3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15.75" hidden="1" customHeight="1" x14ac:dyDescent="0.25">
      <c r="A35" s="2"/>
      <c r="B35" s="28" t="s">
        <v>63</v>
      </c>
      <c r="C35" s="29">
        <f>C21*0.0254</f>
        <v>0.1016</v>
      </c>
      <c r="D35" s="2" t="s">
        <v>64</v>
      </c>
      <c r="E35" s="2"/>
      <c r="F35" s="2"/>
      <c r="G35" s="2"/>
      <c r="H35" s="2"/>
      <c r="I35" s="2"/>
      <c r="J35" s="3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15.75" hidden="1" customHeight="1" x14ac:dyDescent="0.25">
      <c r="A36" s="2"/>
      <c r="B36" s="28" t="s">
        <v>65</v>
      </c>
      <c r="C36" s="29">
        <f>C24*0.0254</f>
        <v>0.1016</v>
      </c>
      <c r="D36" s="2" t="s">
        <v>64</v>
      </c>
      <c r="E36" s="2"/>
      <c r="F36" s="2"/>
      <c r="G36" s="2"/>
      <c r="H36" s="2"/>
      <c r="I36" s="2"/>
      <c r="J36" s="3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15.75" hidden="1" customHeight="1" x14ac:dyDescent="0.25">
      <c r="A37" s="2"/>
      <c r="B37" s="28" t="s">
        <v>66</v>
      </c>
      <c r="C37" s="29">
        <f>C23/5.678</f>
        <v>2.8178936245156745</v>
      </c>
      <c r="D37" s="2" t="s">
        <v>67</v>
      </c>
      <c r="E37" s="2"/>
      <c r="F37" s="2"/>
      <c r="G37" s="2"/>
      <c r="H37" s="2"/>
      <c r="I37" s="2"/>
      <c r="J37" s="3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15.75" hidden="1" customHeight="1" x14ac:dyDescent="0.25">
      <c r="A38" s="2"/>
      <c r="B38" s="28" t="s">
        <v>68</v>
      </c>
      <c r="C38" s="29">
        <f>C25/5.678</f>
        <v>8.1895033462486797</v>
      </c>
      <c r="D38" s="2" t="s">
        <v>67</v>
      </c>
      <c r="E38" s="2"/>
      <c r="F38" s="2"/>
      <c r="G38" s="2"/>
      <c r="H38" s="2"/>
      <c r="I38" s="2"/>
      <c r="J38" s="3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15.75" hidden="1" customHeight="1" x14ac:dyDescent="0.25">
      <c r="A39" s="2"/>
      <c r="B39" s="30"/>
      <c r="C39" s="31" t="e">
        <f>IF(C10,0.8*C36/C35,0.8)*(C32*C34*C33/C35)*(C37/C38)^2</f>
        <v>#VALUE!</v>
      </c>
      <c r="D39" s="2" t="s">
        <v>69</v>
      </c>
      <c r="E39" s="2"/>
      <c r="F39" s="2"/>
      <c r="G39" s="2"/>
      <c r="H39" s="2"/>
      <c r="I39" s="2"/>
      <c r="J39" s="3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15.75" customHeight="1" x14ac:dyDescent="0.25">
      <c r="A40" s="2"/>
      <c r="B40" s="9"/>
      <c r="C40" s="9"/>
      <c r="D40" s="9"/>
      <c r="E40" s="2"/>
      <c r="F40" s="2"/>
      <c r="G40" s="2"/>
      <c r="H40" s="2"/>
      <c r="I40" s="2"/>
      <c r="J40" s="3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15.75" customHeight="1" x14ac:dyDescent="0.25">
      <c r="A41" s="2"/>
      <c r="B41" s="9"/>
      <c r="C41" s="9"/>
      <c r="D41" s="9"/>
      <c r="E41" s="2"/>
      <c r="F41" s="2"/>
      <c r="G41" s="2"/>
      <c r="H41" s="2"/>
      <c r="I41" s="2"/>
      <c r="J41" s="3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15.7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3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15.7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3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5.7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3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15.7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3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15.7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3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15.7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3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15.75" customHeight="1" x14ac:dyDescent="0.25">
      <c r="A48" s="2"/>
      <c r="B48" s="32"/>
      <c r="C48" s="9"/>
      <c r="D48" s="9"/>
      <c r="E48" s="2"/>
      <c r="F48" s="2"/>
      <c r="G48" s="2"/>
      <c r="H48" s="2"/>
      <c r="I48" s="2"/>
      <c r="J48" s="3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15.7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3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15.7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3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15.7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3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15.7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3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15.7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3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15.7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3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15.7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3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15.7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3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15.7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3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15.7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3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15.7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3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15.7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3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15.7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3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15.7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3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15.7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3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15.7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3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15.7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3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15.7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3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15.7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3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15.7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3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15.7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3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5.7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3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5.7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3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15.7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3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5.7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3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5.7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3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5.7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3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5.7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3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5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3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5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3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5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3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5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3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5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3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5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3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5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3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5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3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5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3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5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3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5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3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5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3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5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3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5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3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5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3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5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3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5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3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5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3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5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3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5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3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5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3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5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3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5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3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5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3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5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3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5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3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5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3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5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3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5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3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5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3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5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3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5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3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5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3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5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3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5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3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5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3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5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3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5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3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5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3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5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3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5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3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5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3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5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3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5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3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5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3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5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3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5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3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5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3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5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3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5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3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5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3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5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3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5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3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5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3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5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3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5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3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5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3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5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3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5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3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5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3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5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3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5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3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5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3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5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3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5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3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5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3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5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3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5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3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5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3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5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3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5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3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5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3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5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3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5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3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5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3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5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3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5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3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5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3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5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3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5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3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5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3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5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3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5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3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5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3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5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3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5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3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5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3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5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3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5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3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5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3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5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3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5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3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5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3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5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3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5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3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5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3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5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3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5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3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5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3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5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3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5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3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5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3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5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3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5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3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5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3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5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3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5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3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5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3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5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3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5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3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5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3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5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3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5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3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5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3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5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3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5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3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5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3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5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3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5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3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5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3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5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3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5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3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5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3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3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5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3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5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3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5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3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5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3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5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3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5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3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5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3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5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3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5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3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5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3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5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3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5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3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5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3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5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3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5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3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5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3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3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3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3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3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5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3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5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3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5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3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5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3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5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3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5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3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5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3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5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3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5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3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5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3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5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3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5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3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5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3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5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3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5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3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5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3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5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3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5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3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5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3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5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3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5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3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5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3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5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3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15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3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5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3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5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3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5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3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5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3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15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3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15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3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15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3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15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3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5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3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15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3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15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3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15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3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5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3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5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3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5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3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5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3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5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3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5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3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5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3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15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3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15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3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15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3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15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3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15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3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5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3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15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3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15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3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15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3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15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3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15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3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15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3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15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3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15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3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15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3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15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3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15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3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15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3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15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3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15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3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15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3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15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3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15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3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15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3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15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3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15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3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15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3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15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3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15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3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15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3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15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3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15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3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15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3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15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3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15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3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15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3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15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3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15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3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15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3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15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3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15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3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15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3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15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3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15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3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15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3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15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3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15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3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15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3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15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3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15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3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15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3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15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3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15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3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15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3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15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3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15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3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15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3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15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3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15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3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15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3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15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3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15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3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15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3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15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3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15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3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15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3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15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3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15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3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15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3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15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3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15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3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15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3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15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3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15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3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15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3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15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3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15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3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15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3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15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3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15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3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15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3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15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3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15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3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15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3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15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3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15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3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15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3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15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3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15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3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15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3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15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3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15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3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15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3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15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3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15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3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15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3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15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3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15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3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15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3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15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3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15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3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15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3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15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3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15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3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15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3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15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3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15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3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15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3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15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3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15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3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15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3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15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3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15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3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15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3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15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3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15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3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15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3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15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3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15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3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15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3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15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3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15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3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15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3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15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3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15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3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15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3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15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3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15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3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5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3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15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3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15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3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15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3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5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3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15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3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15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3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15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3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15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3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15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3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15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3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15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3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15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3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15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3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15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3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15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3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15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3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15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3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15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3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15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3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15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3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15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3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15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3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15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3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15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3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15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3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15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3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15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3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15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3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15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3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15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3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15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3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15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3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15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3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15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3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15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3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15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3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15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3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15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3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15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3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15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3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15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3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15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3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15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3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15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3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15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3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15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3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15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3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15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3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15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3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15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3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15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3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15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3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15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3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15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3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15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3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15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3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15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3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15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3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15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3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15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3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15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3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15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3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15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3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15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3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15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3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15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3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15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3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15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3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15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3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15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3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15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3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15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3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15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3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15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3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15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3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15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3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15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3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15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3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15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3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15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3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15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3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15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3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15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3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15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3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15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3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15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3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15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3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15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3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15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3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15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3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15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3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15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3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15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3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15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3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15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3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15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3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15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3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15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3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15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3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15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3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15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3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15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3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15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3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15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3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15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3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15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3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15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3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15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3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15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3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15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3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15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3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15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3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15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3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15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3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15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3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15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3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15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3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15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3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15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3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15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3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15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3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15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3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15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3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15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3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15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3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15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3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15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3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15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3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15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3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15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3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15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3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15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3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15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3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15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3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15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3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15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3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15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3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15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3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15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3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15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3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15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3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15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3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15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3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15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3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15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3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15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3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15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3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15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3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15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3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15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3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15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3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15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3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15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3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15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3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15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3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15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3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15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3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15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3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15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3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15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3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15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3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15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3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15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3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15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3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15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3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15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3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15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3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15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3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15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3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15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3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15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3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15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3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15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3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15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3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15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3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15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3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15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3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15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3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15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3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15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3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15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3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15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3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15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3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15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3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15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3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15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3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15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3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15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3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15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3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15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3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15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3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15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3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15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3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15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3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15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3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15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3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15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3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15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3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15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3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15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3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15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3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15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3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15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3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15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3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15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3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15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3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15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3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15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3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15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3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15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3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15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3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15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3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15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3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15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3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15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3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15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3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15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3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15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3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15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3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15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3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15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3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15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3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15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3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15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3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15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3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15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3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15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3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15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3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15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3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15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3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15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3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15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3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15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3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15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3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15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3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15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3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15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3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15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3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15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3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15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3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15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3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15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3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15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3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15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3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15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3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15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3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15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3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15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3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15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3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15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3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15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3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15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3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15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3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15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3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15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3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15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3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15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3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15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3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15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3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15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3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15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3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15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3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15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3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15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3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15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3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15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3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15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3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15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3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15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3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15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3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15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3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15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3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15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3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15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3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15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3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15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3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15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3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15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3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15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3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15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3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15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3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15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3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15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3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15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3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15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3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15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3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15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3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15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3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15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3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15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3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15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3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15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3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15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3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15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3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15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3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15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3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15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3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15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3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15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3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15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3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15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3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15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3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15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3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15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3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15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3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15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3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15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3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15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3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15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3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15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3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15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3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15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3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15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3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15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3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15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3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15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3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15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3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15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3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15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3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15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3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15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3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15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3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15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3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15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3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15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3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15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3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15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3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15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3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15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3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15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3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15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3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15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3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15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3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15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3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15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3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15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3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15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3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15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3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15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3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15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3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15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3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15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3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15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3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15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3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15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3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15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3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15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3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15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3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15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3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15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3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15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3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15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3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15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3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15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3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15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3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15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3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15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3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15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3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15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3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15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3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15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3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15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3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15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3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15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3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15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3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15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3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15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3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15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3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15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3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15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3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15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3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15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3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15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3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15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3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15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3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15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3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15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3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15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3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15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3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15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3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15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3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15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3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15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3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15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3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15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3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15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3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15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3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15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3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15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3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15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3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15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3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15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3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15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3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15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3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15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3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15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3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15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3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15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3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15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3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15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3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15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3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15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3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15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3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15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3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15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3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15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3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15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3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15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3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15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3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15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3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15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3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15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3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15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3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15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3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15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3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15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3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15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3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15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3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15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3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15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3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15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3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15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3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15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3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15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3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15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3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15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3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15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3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15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3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15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3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15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3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15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3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15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3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15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3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15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3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15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3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15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3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15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3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15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3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15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3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15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3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15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3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15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3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15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3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15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3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15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3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15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3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15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3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15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3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15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3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15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3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15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3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15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3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15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3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15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3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15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3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15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3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15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3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15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3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15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3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15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3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15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3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15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3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15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3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15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3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15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3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15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3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15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3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15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3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15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3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15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3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15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3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15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3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15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3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15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3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15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3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15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3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15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3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15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3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15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3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15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3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15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3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15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3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15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3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15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3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15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3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15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3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15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3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15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3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15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3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15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3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15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3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15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3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15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3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15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3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15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3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15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3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15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3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15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3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15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3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15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3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15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3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15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3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15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3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15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3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15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3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15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3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15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3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15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3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15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3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15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3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15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3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15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3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15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3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15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3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15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3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15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3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15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3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15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3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15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3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15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3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15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3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15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3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15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3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15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3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15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3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15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3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15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3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15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3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15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3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15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3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15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3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15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3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15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3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15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3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15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3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15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3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15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3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15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3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15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3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15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3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15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3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15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3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15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3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15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3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15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3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15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3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15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3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15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3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15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3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15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3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15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3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15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3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15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3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15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3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15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3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15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3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15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3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15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3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15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3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15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3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15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3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15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3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15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3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15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3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15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3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15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3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ht="15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3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ht="15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3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ht="15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3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ht="15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3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ht="15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3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ht="15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3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ht="15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3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ht="15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3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ht="15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3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ht="15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3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ht="15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3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 ht="15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3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 ht="15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3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 ht="15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3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1:27" ht="15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3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1:27" ht="15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3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1:27" ht="15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3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1:27" ht="15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3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1:27" ht="15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3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1:27" ht="15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3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1:27" ht="15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3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1:27" ht="15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3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1:27" ht="15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3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1:27" ht="15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3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1:27" ht="15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3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1:27" ht="15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3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1:27" ht="15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3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spans="1:27" ht="15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3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spans="1:27" ht="15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3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spans="1:27" ht="15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3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spans="1:27" ht="15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3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spans="1:27" ht="15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3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spans="1:27" ht="15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3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 spans="1:27" ht="15.7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3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 spans="1:27" ht="15.7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3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 spans="1:27" ht="15.7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3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 spans="1:27" ht="15.7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3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 spans="1:27" ht="15.7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3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 spans="1:27" ht="15.7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3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</row>
    <row r="998" spans="1:27" ht="15.7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3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</row>
    <row r="999" spans="1:27" ht="15.7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3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</row>
    <row r="1000" spans="1:27" ht="15.75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3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</row>
    <row r="1001" spans="1:27" ht="15.75" customHeight="1" x14ac:dyDescent="0.25">
      <c r="A1001" s="2"/>
      <c r="B1001" s="2"/>
      <c r="C1001" s="2"/>
      <c r="D1001" s="2"/>
      <c r="E1001" s="2"/>
      <c r="F1001" s="2"/>
      <c r="G1001" s="2"/>
      <c r="H1001" s="2"/>
      <c r="I1001" s="2"/>
      <c r="J1001" s="3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</row>
    <row r="1002" spans="1:27" ht="15.75" customHeight="1" x14ac:dyDescent="0.25">
      <c r="A1002" s="2"/>
      <c r="B1002" s="2"/>
      <c r="C1002" s="2"/>
      <c r="D1002" s="2"/>
      <c r="E1002" s="2"/>
      <c r="F1002" s="2"/>
      <c r="G1002" s="2"/>
      <c r="H1002" s="2"/>
      <c r="I1002" s="2"/>
      <c r="J1002" s="3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</row>
    <row r="1003" spans="1:27" ht="15.75" customHeight="1" x14ac:dyDescent="0.25">
      <c r="A1003" s="2"/>
      <c r="B1003" s="2"/>
      <c r="C1003" s="2"/>
      <c r="D1003" s="2"/>
      <c r="E1003" s="2"/>
      <c r="F1003" s="2"/>
      <c r="G1003" s="2"/>
      <c r="H1003" s="2"/>
      <c r="I1003" s="2"/>
      <c r="J1003" s="3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</row>
    <row r="1004" spans="1:27" ht="15.75" customHeight="1" x14ac:dyDescent="0.25">
      <c r="A1004" s="2"/>
      <c r="B1004" s="2"/>
      <c r="C1004" s="2"/>
      <c r="D1004" s="2"/>
      <c r="E1004" s="2"/>
      <c r="F1004" s="2"/>
      <c r="G1004" s="2"/>
      <c r="H1004" s="2"/>
      <c r="I1004" s="2"/>
      <c r="J1004" s="3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</row>
    <row r="1005" spans="1:27" ht="15.75" customHeight="1" x14ac:dyDescent="0.25">
      <c r="A1005" s="2"/>
      <c r="B1005" s="2"/>
      <c r="C1005" s="2"/>
      <c r="D1005" s="2"/>
      <c r="E1005" s="2"/>
      <c r="F1005" s="2"/>
      <c r="G1005" s="2"/>
      <c r="H1005" s="2"/>
      <c r="I1005" s="2"/>
      <c r="J1005" s="3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</row>
  </sheetData>
  <mergeCells count="28">
    <mergeCell ref="H18:I18"/>
    <mergeCell ref="E18:F18"/>
    <mergeCell ref="E22:F22"/>
    <mergeCell ref="E2:F2"/>
    <mergeCell ref="B2:D4"/>
    <mergeCell ref="E21:F21"/>
    <mergeCell ref="E6:F6"/>
    <mergeCell ref="E11:F11"/>
    <mergeCell ref="E16:F16"/>
    <mergeCell ref="E17:F17"/>
    <mergeCell ref="H15:I15"/>
    <mergeCell ref="H16:I16"/>
    <mergeCell ref="H17:I17"/>
    <mergeCell ref="E7:F7"/>
    <mergeCell ref="E10:F10"/>
    <mergeCell ref="E5:F5"/>
    <mergeCell ref="E23:F23"/>
    <mergeCell ref="E24:F24"/>
    <mergeCell ref="E25:F25"/>
    <mergeCell ref="B6:C6"/>
    <mergeCell ref="B9:F9"/>
    <mergeCell ref="B15:F15"/>
    <mergeCell ref="B20:F20"/>
    <mergeCell ref="B8:F8"/>
    <mergeCell ref="B19:F19"/>
    <mergeCell ref="B14:F14"/>
    <mergeCell ref="E12:F12"/>
    <mergeCell ref="E13:F13"/>
  </mergeCells>
  <dataValidations count="1">
    <dataValidation type="list" allowBlank="1" showErrorMessage="1" sqref="C11" xr:uid="{00000000-0002-0000-0000-000000000000}">
      <formula1>$H$10:$H$14</formula1>
    </dataValidation>
  </dataValidations>
  <pageMargins left="0.75" right="0.75" top="1" bottom="1" header="0" footer="0"/>
  <pageSetup orientation="portrait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4B861E6-10E5-4914-BD23-277EA7A2DAA8}">
          <x14:formula1>
            <xm:f>'Menu Options'!$A$2:$A$4</xm:f>
          </x14:formula1>
          <xm:sqref>C10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2.6640625" defaultRowHeight="15" customHeight="1" x14ac:dyDescent="0.25"/>
  <cols>
    <col min="1" max="26" width="8.6640625" customWidth="1"/>
  </cols>
  <sheetData>
    <row r="1" spans="1:1" ht="12.75" customHeight="1" x14ac:dyDescent="0.25">
      <c r="A1" s="1" t="s">
        <v>70</v>
      </c>
    </row>
    <row r="2" spans="1:1" ht="12.75" customHeight="1" x14ac:dyDescent="0.25">
      <c r="A2" s="1" t="s">
        <v>71</v>
      </c>
    </row>
    <row r="3" spans="1:1" ht="12.75" customHeight="1" x14ac:dyDescent="0.25">
      <c r="A3" s="1" t="b">
        <v>1</v>
      </c>
    </row>
    <row r="4" spans="1:1" ht="12.75" customHeight="1" x14ac:dyDescent="0.25">
      <c r="A4" s="1" t="b">
        <v>0</v>
      </c>
    </row>
    <row r="5" spans="1:1" ht="12.75" customHeight="1" x14ac:dyDescent="0.25">
      <c r="A5" s="1"/>
    </row>
    <row r="6" spans="1:1" ht="12.75" customHeight="1" x14ac:dyDescent="0.25"/>
    <row r="7" spans="1:1" ht="12.75" customHeight="1" x14ac:dyDescent="0.25"/>
    <row r="8" spans="1:1" ht="12.75" customHeight="1" x14ac:dyDescent="0.25"/>
    <row r="9" spans="1:1" ht="12.75" customHeight="1" x14ac:dyDescent="0.25"/>
    <row r="10" spans="1:1" ht="12.75" customHeight="1" x14ac:dyDescent="0.25"/>
    <row r="11" spans="1:1" ht="12.75" customHeight="1" x14ac:dyDescent="0.25"/>
    <row r="12" spans="1:1" ht="12.75" customHeight="1" x14ac:dyDescent="0.25"/>
    <row r="13" spans="1:1" ht="12.75" customHeight="1" x14ac:dyDescent="0.25"/>
    <row r="14" spans="1:1" ht="12.75" customHeight="1" x14ac:dyDescent="0.25"/>
    <row r="15" spans="1:1" ht="12.75" customHeight="1" x14ac:dyDescent="0.25"/>
    <row r="16" spans="1:1" ht="12.75" customHeight="1" x14ac:dyDescent="0.25"/>
    <row r="17" ht="12.75" customHeight="1" x14ac:dyDescent="0.25"/>
    <row r="18" ht="12.75" customHeight="1" x14ac:dyDescent="0.25"/>
    <row r="19" ht="12.75" customHeight="1" x14ac:dyDescent="0.25"/>
    <row r="20" ht="12.75" customHeight="1" x14ac:dyDescent="0.25"/>
    <row r="21" ht="12.75" customHeight="1" x14ac:dyDescent="0.25"/>
    <row r="22" ht="12.75" customHeight="1" x14ac:dyDescent="0.25"/>
    <row r="23" ht="12.75" customHeight="1" x14ac:dyDescent="0.25"/>
    <row r="24" ht="12.75" customHeight="1" x14ac:dyDescent="0.25"/>
    <row r="25" ht="12.75" customHeight="1" x14ac:dyDescent="0.25"/>
    <row r="26" ht="12.75" customHeight="1" x14ac:dyDescent="0.25"/>
    <row r="27" ht="12.75" customHeight="1" x14ac:dyDescent="0.25"/>
    <row r="28" ht="12.75" customHeight="1" x14ac:dyDescent="0.25"/>
    <row r="29" ht="12.75" customHeight="1" x14ac:dyDescent="0.25"/>
    <row r="30" ht="12.75" customHeight="1" x14ac:dyDescent="0.25"/>
    <row r="31" ht="12.75" customHeight="1" x14ac:dyDescent="0.25"/>
    <row r="32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Fastener Correction (IP)</vt:lpstr>
      <vt:lpstr>Menu Options</vt:lpstr>
      <vt:lpstr>_R1</vt:lpstr>
      <vt:lpstr>Af</vt:lpstr>
      <vt:lpstr>d1_</vt:lpstr>
      <vt:lpstr>lmf</vt:lpstr>
      <vt:lpstr>nf</vt:lpstr>
      <vt:lpstr>RTh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White</dc:creator>
  <cp:lastModifiedBy>Lisa White</cp:lastModifiedBy>
  <dcterms:created xsi:type="dcterms:W3CDTF">2010-11-10T15:43:40Z</dcterms:created>
  <dcterms:modified xsi:type="dcterms:W3CDTF">2024-06-11T21:50:04Z</dcterms:modified>
</cp:coreProperties>
</file>